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voev.sharepoint.com/sites/AbtKommunikation/Shared Documents/Übersetzung/Ü-Tools/Trados/Traductions/Excel MoveSmart/fr-CH/"/>
    </mc:Choice>
  </mc:AlternateContent>
  <xr:revisionPtr revIDLastSave="77" documentId="8_{E5CC9A74-BB8C-43ED-876F-5BDBEFB595E9}" xr6:coauthVersionLast="47" xr6:coauthVersionMax="47" xr10:uidLastSave="{BACA24F3-F4B2-46C6-8F92-2F8975AAA474}"/>
  <bookViews>
    <workbookView xWindow="-110" yWindow="-110" windowWidth="19420" windowHeight="12220" firstSheet="3" activeTab="5" xr2:uid="{00000000-000D-0000-FFFF-FFFF00000000}"/>
  </bookViews>
  <sheets>
    <sheet name="-- Instruction --" sheetId="1" r:id="rId1"/>
    <sheet name="Données de l’entreprise" sheetId="2" r:id="rId2"/>
    <sheet name="Mobilité pendulaire_A" sheetId="4" r:id="rId3"/>
    <sheet name="Voyages professionnels" sheetId="5" r:id="rId4"/>
    <sheet name="Tableau de bord" sheetId="6" r:id="rId5"/>
    <sheet name="Reporting_MoveSmart" sheetId="7" r:id="rId6"/>
    <sheet name="Facteurs" sheetId="3" r:id="rId7"/>
  </sheets>
  <externalReferences>
    <externalReference r:id="rId8"/>
    <externalReference r:id="rId9"/>
    <externalReference r:id="rId10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7" l="1"/>
  <c r="C22" i="7"/>
  <c r="C21" i="7"/>
  <c r="C20" i="7"/>
  <c r="C19" i="7"/>
  <c r="C18" i="7"/>
  <c r="C17" i="7"/>
  <c r="C16" i="7"/>
  <c r="A3" i="6"/>
  <c r="B9" i="6"/>
  <c r="B6" i="7"/>
  <c r="E10" i="5"/>
  <c r="E11" i="5"/>
  <c r="E12" i="5"/>
  <c r="E13" i="5"/>
  <c r="E14" i="5"/>
  <c r="E15" i="5"/>
  <c r="E16" i="5"/>
  <c r="E17" i="5"/>
  <c r="E10" i="4"/>
  <c r="E11" i="4"/>
  <c r="E12" i="4"/>
  <c r="E13" i="4"/>
  <c r="E14" i="4"/>
  <c r="E15" i="4"/>
  <c r="E16" i="4"/>
  <c r="E17" i="4"/>
  <c r="B7" i="7"/>
  <c r="B5" i="7"/>
  <c r="B4" i="7"/>
  <c r="B3" i="7"/>
  <c r="C24" i="6"/>
  <c r="B24" i="6"/>
  <c r="C23" i="6"/>
  <c r="B23" i="6"/>
  <c r="C22" i="6"/>
  <c r="B22" i="6"/>
  <c r="C21" i="6"/>
  <c r="B21" i="6"/>
  <c r="C20" i="6"/>
  <c r="B20" i="6"/>
  <c r="C19" i="6"/>
  <c r="B19" i="6"/>
  <c r="C18" i="6"/>
  <c r="B18" i="6"/>
  <c r="C17" i="6"/>
  <c r="B17" i="6"/>
  <c r="C56" i="5"/>
  <c r="E55" i="5"/>
  <c r="E54" i="5"/>
  <c r="E53" i="5"/>
  <c r="E52" i="5"/>
  <c r="E51" i="5"/>
  <c r="E50" i="5"/>
  <c r="E49" i="5"/>
  <c r="E48" i="5"/>
  <c r="E47" i="5"/>
  <c r="E46" i="5"/>
  <c r="E45" i="5"/>
  <c r="E44" i="5"/>
  <c r="E43" i="5"/>
  <c r="E42" i="5"/>
  <c r="E41" i="5"/>
  <c r="E40" i="5"/>
  <c r="E39" i="5"/>
  <c r="E38" i="5"/>
  <c r="E37" i="5"/>
  <c r="E36" i="5"/>
  <c r="E35" i="5"/>
  <c r="E34" i="5"/>
  <c r="E33" i="5"/>
  <c r="E32" i="5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9" i="5"/>
  <c r="E8" i="5"/>
  <c r="E7" i="5"/>
  <c r="E6" i="5"/>
  <c r="E5" i="5"/>
  <c r="E4" i="5"/>
  <c r="C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9" i="4"/>
  <c r="E8" i="4"/>
  <c r="E7" i="4"/>
  <c r="E6" i="4"/>
  <c r="E5" i="4"/>
  <c r="E4" i="4"/>
  <c r="B23" i="7" l="1"/>
  <c r="B11" i="6"/>
  <c r="B10" i="6"/>
  <c r="B12" i="6" s="1"/>
  <c r="D24" i="6"/>
  <c r="D18" i="6"/>
  <c r="D21" i="6"/>
  <c r="E56" i="5"/>
  <c r="F16" i="5" s="1"/>
  <c r="D19" i="6"/>
  <c r="D20" i="6"/>
  <c r="D22" i="6"/>
  <c r="D17" i="6"/>
  <c r="D23" i="6"/>
  <c r="E51" i="4"/>
  <c r="F13" i="4" s="1"/>
  <c r="F14" i="4" l="1"/>
  <c r="F15" i="4"/>
  <c r="F10" i="4"/>
  <c r="F11" i="4"/>
  <c r="F12" i="4"/>
  <c r="F16" i="4"/>
  <c r="F17" i="4"/>
  <c r="F15" i="5"/>
  <c r="F12" i="5"/>
  <c r="F13" i="5"/>
  <c r="F17" i="5"/>
  <c r="F11" i="5"/>
  <c r="F14" i="5"/>
  <c r="F10" i="5"/>
  <c r="F54" i="5"/>
  <c r="B14" i="2"/>
  <c r="C11" i="6" s="1"/>
  <c r="F42" i="5"/>
  <c r="F44" i="5"/>
  <c r="F48" i="5"/>
  <c r="F25" i="5"/>
  <c r="F33" i="5"/>
  <c r="F4" i="5"/>
  <c r="F37" i="5"/>
  <c r="F21" i="5"/>
  <c r="F49" i="5"/>
  <c r="F45" i="5"/>
  <c r="F6" i="5"/>
  <c r="F46" i="5"/>
  <c r="F41" i="5"/>
  <c r="F26" i="5"/>
  <c r="F23" i="5"/>
  <c r="F53" i="5"/>
  <c r="F38" i="5"/>
  <c r="F35" i="5"/>
  <c r="F19" i="5"/>
  <c r="F47" i="5"/>
  <c r="F31" i="5"/>
  <c r="F18" i="5"/>
  <c r="F43" i="5"/>
  <c r="F50" i="5"/>
  <c r="F30" i="5"/>
  <c r="F55" i="5"/>
  <c r="F22" i="5"/>
  <c r="F24" i="5"/>
  <c r="F9" i="5"/>
  <c r="F34" i="5"/>
  <c r="F20" i="5"/>
  <c r="F36" i="5"/>
  <c r="F29" i="5"/>
  <c r="F5" i="5"/>
  <c r="F32" i="5"/>
  <c r="F7" i="5"/>
  <c r="F8" i="5"/>
  <c r="F27" i="5"/>
  <c r="F28" i="5"/>
  <c r="F39" i="5"/>
  <c r="F40" i="5"/>
  <c r="F51" i="5"/>
  <c r="F52" i="5"/>
  <c r="B13" i="2"/>
  <c r="C10" i="6" s="1"/>
  <c r="F5" i="4"/>
  <c r="F25" i="4"/>
  <c r="F37" i="4"/>
  <c r="F49" i="4"/>
  <c r="F6" i="4"/>
  <c r="F26" i="4"/>
  <c r="F38" i="4"/>
  <c r="F50" i="4"/>
  <c r="F43" i="4"/>
  <c r="F34" i="4"/>
  <c r="F7" i="4"/>
  <c r="F27" i="4"/>
  <c r="F39" i="4"/>
  <c r="F4" i="4"/>
  <c r="F28" i="4"/>
  <c r="F40" i="4"/>
  <c r="F31" i="4"/>
  <c r="F44" i="4"/>
  <c r="F21" i="4"/>
  <c r="F33" i="4"/>
  <c r="F45" i="4"/>
  <c r="F22" i="4"/>
  <c r="F46" i="4"/>
  <c r="F24" i="4"/>
  <c r="F8" i="4"/>
  <c r="F9" i="4"/>
  <c r="F29" i="4"/>
  <c r="F41" i="4"/>
  <c r="F18" i="4"/>
  <c r="F30" i="4"/>
  <c r="F42" i="4"/>
  <c r="F19" i="4"/>
  <c r="F20" i="4"/>
  <c r="F32" i="4"/>
  <c r="F23" i="4"/>
  <c r="F35" i="4"/>
  <c r="F47" i="4"/>
  <c r="F36" i="4"/>
  <c r="F48" i="4"/>
  <c r="C12" i="6" l="1"/>
  <c r="D11" i="6" s="1"/>
  <c r="B8" i="7"/>
  <c r="B15" i="2"/>
  <c r="B9" i="7"/>
  <c r="D10" i="6" l="1"/>
  <c r="D12" i="6" s="1"/>
  <c r="A6" i="6"/>
  <c r="B10" i="7"/>
  <c r="B18" i="2"/>
  <c r="B17" i="2"/>
  <c r="B16" i="2"/>
  <c r="F51" i="4"/>
  <c r="F56" i="5"/>
  <c r="C6" i="6" l="1"/>
  <c r="B11" i="7"/>
  <c r="B15" i="7" l="1"/>
  <c r="B16" i="7"/>
  <c r="B21" i="7"/>
  <c r="B22" i="7"/>
  <c r="B20" i="7"/>
  <c r="B18" i="7"/>
  <c r="B17" i="7"/>
  <c r="B19" i="7"/>
</calcChain>
</file>

<file path=xl/sharedStrings.xml><?xml version="1.0" encoding="utf-8"?>
<sst xmlns="http://schemas.openxmlformats.org/spreadsheetml/2006/main" count="563" uniqueCount="144">
  <si>
    <r>
      <t>MoveSmart Level I – Empreinte CO₂ Modèle V0.1</t>
    </r>
    <r>
      <rPr>
        <b/>
        <vertAlign val="superscript"/>
        <sz val="16"/>
        <color rgb="FFFFFFFF"/>
        <rFont val="Aptos"/>
        <family val="2"/>
      </rPr>
      <t>er</t>
    </r>
    <r>
      <rPr>
        <b/>
        <sz val="16"/>
        <color rgb="FFFFFFFF"/>
        <rFont val="Aptos"/>
        <family val="2"/>
      </rPr>
      <t xml:space="preserve"> juin 2026</t>
    </r>
  </si>
  <si>
    <t>But</t>
  </si>
  <si>
    <t>Relevé initial de l’empreinte CO₂ de la mobilité d’entreprise selon MoveSmart Level I: mobilité pendulaire et voyages professionnels.</t>
  </si>
  <si>
    <t>Utilisation</t>
  </si>
  <si>
    <t>1. Remplir les données de l’entreprise.</t>
  </si>
  <si>
    <t>2. Sous «Mobilité pendulaire_A», saisir les kilomètres parcourus chaque année pour chaque moyen de transport.</t>
  </si>
  <si>
    <t>3. Sous «Voyages professionnels», saisir les kilomètres parcourus chaque année pour chaque moyen de transport.</t>
  </si>
  <si>
    <t>4. Le tableau de bord et la feuille de reporting sont automatiquement actualisés.</t>
  </si>
  <si>
    <t>5. Les cellules en jaune sont des champs de saisie; veuillez ne pas écraser les formules.</t>
  </si>
  <si>
    <t xml:space="preserve">6. Les facteurs figurent de manière transparente sur la feuille «Facteurs». </t>
  </si>
  <si>
    <t>Remarque de MoveSmart</t>
  </si>
  <si>
    <t>Conformément au règlement, l’objectif de diminution concerne le trafic pendulaire et les voyages professionnels.</t>
  </si>
  <si>
    <t>Pour le Level I, un relevé initial du CO₂ doit être réalisé, puis un reporting doit être implémenté, pour 2030 pour la première fois, selon le chapitre 8 du règlement.</t>
  </si>
  <si>
    <t>Les émissions doivent être mesurées par moyen de transport et par kilomètres annuels pour le trafic pendulaire et les voyages professionnels.</t>
  </si>
  <si>
    <t>Les valeurs d’émissions à respecter sont tirées des annexes A et B du règlement.</t>
  </si>
  <si>
    <t>Source: https://move-smart.ch/reglement_movesmart_112025/</t>
  </si>
  <si>
    <t xml:space="preserve">S’il n’est pas possible d’effectuer un relevé dans ce degré de détail dans une catégorie, la valeur la plus élevée doit être choisie. </t>
  </si>
  <si>
    <t>Données de l’entreprise et paramètres du reporting</t>
  </si>
  <si>
    <t>Saisie</t>
  </si>
  <si>
    <t>Valeur</t>
  </si>
  <si>
    <t>Unité / Remarque</t>
  </si>
  <si>
    <t>Entreprise</t>
  </si>
  <si>
    <t>TicTacToe</t>
  </si>
  <si>
    <t>Site / Unité organisationnelle</t>
  </si>
  <si>
    <t>Suisse</t>
  </si>
  <si>
    <t>Année du rapport</t>
  </si>
  <si>
    <t>Année du relevé initial</t>
  </si>
  <si>
    <t>Nombre de collaborateurs</t>
  </si>
  <si>
    <t>Voyageurs</t>
  </si>
  <si>
    <t>Équivalents plein-temps (EPT)</t>
  </si>
  <si>
    <t>Base du calcul des indicateurs</t>
  </si>
  <si>
    <t>Année visée pour le zéro net</t>
  </si>
  <si>
    <t>Level I: 2050 au plus tard</t>
  </si>
  <si>
    <t>Indicateurs calculés automatiquement</t>
  </si>
  <si>
    <t>Mobilité pendulaire (kg CO₂e)</t>
  </si>
  <si>
    <t>Voyages professionnels (kg CO₂e)</t>
  </si>
  <si>
    <t>Total (kg CO₂e)</t>
  </si>
  <si>
    <t>Total (t CO₂e)</t>
  </si>
  <si>
    <t>kg CO₂e par EPT</t>
  </si>
  <si>
    <t>Nombre de voyages professionnels</t>
  </si>
  <si>
    <t>Mobilité pendulaire: kilomètres agrégés par moyen de transport</t>
  </si>
  <si>
    <t xml:space="preserve">Attention: les catégories suivantes sont très détaillées. Si vous ne disposez pas de données dans ce degré de détail, la valeur la plus élevée doit toujours être choisie. </t>
  </si>
  <si>
    <t>Catégorie</t>
  </si>
  <si>
    <t>Moyens de transport</t>
  </si>
  <si>
    <t>km/an (saisie)</t>
  </si>
  <si>
    <t>g CO₂e/km</t>
  </si>
  <si>
    <t>Émissions en kg CO₂e</t>
  </si>
  <si>
    <t>Part d’émissions</t>
  </si>
  <si>
    <t>Remarque</t>
  </si>
  <si>
    <t>Mobilité douce</t>
  </si>
  <si>
    <t>Marche</t>
  </si>
  <si>
    <t>Vélo</t>
  </si>
  <si>
    <t>Vélo électrique (&lt;25 km/h)</t>
  </si>
  <si>
    <t>Vélo électrique (&lt;45 km/h)</t>
  </si>
  <si>
    <t>Trottinette électrique</t>
  </si>
  <si>
    <t>TP</t>
  </si>
  <si>
    <t>TP (moyenne Suisse)</t>
  </si>
  <si>
    <t>Train (moyenne trafic régional et longues distances)</t>
  </si>
  <si>
    <t>Tram</t>
  </si>
  <si>
    <t>Bus urbain (diesel)</t>
  </si>
  <si>
    <t>Bus urbain (hybride-diesel )</t>
  </si>
  <si>
    <t>Bus urbain (gaz)</t>
  </si>
  <si>
    <t>Bus urbain (pile à combustible)</t>
  </si>
  <si>
    <t>Bus urbain (électrique à batterie; recharge occasionnelle)</t>
  </si>
  <si>
    <t>Bus urbain (électrique à batterie; recharge au dépôt)</t>
  </si>
  <si>
    <t>Scooter</t>
  </si>
  <si>
    <t>Essence (&lt;4kW)</t>
  </si>
  <si>
    <t>Essence (4-11kW)</t>
  </si>
  <si>
    <t>Électrique à batterie (&lt;4kW)</t>
  </si>
  <si>
    <t>Électrique à batterie (4-11kW)</t>
  </si>
  <si>
    <t>Moto</t>
  </si>
  <si>
    <t>Essence (11-35kW)</t>
  </si>
  <si>
    <t>Essence (&gt;35kW)</t>
  </si>
  <si>
    <t>Électrique à batterie (11-35kW)</t>
  </si>
  <si>
    <t>Électrique à batterie (&gt;35 kW)</t>
  </si>
  <si>
    <t>Voiture (1 personne par véhicule / véhicule-kilomètre)</t>
  </si>
  <si>
    <t>Essence (moyenne de la flotte)</t>
  </si>
  <si>
    <t>Diesel (moyenne de la flotte)</t>
  </si>
  <si>
    <t>Hybride essence (taille moyenne)</t>
  </si>
  <si>
    <t>Hybride diesel (taille moyenne)</t>
  </si>
  <si>
    <t>Hybride rechargeable essence (taille moyenne)</t>
  </si>
  <si>
    <t>Hybride rechargeable diesel (taille moyenne)</t>
  </si>
  <si>
    <t>Électrique à batterie (moyenne de la flotte)</t>
  </si>
  <si>
    <t>Pile à combustible électrique (taille moyenne)</t>
  </si>
  <si>
    <t>Car sharing: en tant que passagère/passager</t>
  </si>
  <si>
    <t>Véhicules utilitaires</t>
  </si>
  <si>
    <t>Diesel (véhicule de livraison / camion, 3,5t)</t>
  </si>
  <si>
    <t>Hybride diesel (véhicule de livraison / camion, 3,5t)</t>
  </si>
  <si>
    <t>Hybride rechargeable diesel (véhicule de livraison / camion, 3,5t)</t>
  </si>
  <si>
    <t>Gaz (véhicule de livraison / camion, 3,5t)</t>
  </si>
  <si>
    <t>Pile à combustible (véhicule de livraison / camion, 3,5t)</t>
  </si>
  <si>
    <t>Électrique à batterie (recharge au dépôt; véhicule de livraison / camion, 3,5t)</t>
  </si>
  <si>
    <t>Diesel (véhicule de livraison / camion, 7,5t)</t>
  </si>
  <si>
    <t>Hybride diesel (véhicule de livraison / camion, 7,5t)</t>
  </si>
  <si>
    <t>Hybride rechargeable diesel (véhicule de livraison / camion, 7,5t)</t>
  </si>
  <si>
    <t>Gaz (véhicule de livraison / camion, 7,5t)</t>
  </si>
  <si>
    <t>Pile à combustible (véhicule de livraison / camion, 7,5t)</t>
  </si>
  <si>
    <t>Électrique à batterie (recharge au dépôt; véhicule de livraison / camion, 7,5t)</t>
  </si>
  <si>
    <t>Navigation fluviale</t>
  </si>
  <si>
    <t>Bateau voyageurs (diesel)</t>
  </si>
  <si>
    <t>Total</t>
  </si>
  <si>
    <t>Voyages professionnels – mobilité agrégée par moyen de transport</t>
  </si>
  <si>
    <t>Moyen de transport</t>
  </si>
  <si>
    <t>Trams</t>
  </si>
  <si>
    <t>Hybride-essence (taille moyenne)</t>
  </si>
  <si>
    <t>Avion</t>
  </si>
  <si>
    <t>En Europe, economy</t>
  </si>
  <si>
    <t>En Europe, business</t>
  </si>
  <si>
    <t>Intercontinental, economy</t>
  </si>
  <si>
    <t>Intercontinental, business</t>
  </si>
  <si>
    <t>Intercontinental, first</t>
  </si>
  <si>
    <t>Tableau de bord – MoveSmart empreinte CO₂ de la mobilité d’entreprise</t>
  </si>
  <si>
    <t>Total actuel kg CO₂e</t>
  </si>
  <si>
    <t>kg CO₂e/EPT actuels</t>
  </si>
  <si>
    <t>Domaine</t>
  </si>
  <si>
    <t>Part</t>
  </si>
  <si>
    <t>Mobilité pendulaire</t>
  </si>
  <si>
    <t>Voyages professionnels</t>
  </si>
  <si>
    <t>km de voyages pendulaires</t>
  </si>
  <si>
    <t>km de voyages professionnels</t>
  </si>
  <si>
    <t>Total km</t>
  </si>
  <si>
    <t>Reporting MoveSmart – relevé initial et objectif de diminution du CO₂</t>
  </si>
  <si>
    <t>Unité organisationnelle / site</t>
  </si>
  <si>
    <t>EPT</t>
  </si>
  <si>
    <t xml:space="preserve">Scénario de référence kg CO₂e trafic pendulaire </t>
  </si>
  <si>
    <t>Scénario de référence kg CO₂e voyages professionnels</t>
  </si>
  <si>
    <t>Scénario de référence total kg CO₂e</t>
  </si>
  <si>
    <t>Scénario de référence total kg CO₂e/ EPT</t>
  </si>
  <si>
    <t>Année</t>
  </si>
  <si>
    <t>Objectif d’émissions en kg CO₂e/EPT (linéaire)</t>
  </si>
  <si>
    <t xml:space="preserve">Date: </t>
  </si>
  <si>
    <t xml:space="preserve">Nom de la personne responsable: </t>
  </si>
  <si>
    <t xml:space="preserve">Visa: </t>
  </si>
  <si>
    <t>Reporting selon le règlement de MoveSmart</t>
  </si>
  <si>
    <t>Facteurs d’émissions selon le règlement de MoveSmart  – annexes A et B</t>
  </si>
  <si>
    <t>g CO₂e par km</t>
  </si>
  <si>
    <t>Trafic pendulaire</t>
  </si>
  <si>
    <t>Source</t>
  </si>
  <si>
    <t>Oui</t>
  </si>
  <si>
    <t>Règlement, annexes A/B</t>
  </si>
  <si>
    <t>Voitures</t>
  </si>
  <si>
    <t>Non</t>
  </si>
  <si>
    <t>Règlement, annexe B</t>
  </si>
  <si>
    <t>année de relevé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</si>
</sst>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0.0"/>
  </numFmts>
  <fonts count="10">
    <font>
      <sz val="11"/>
      <name val="Carlito"/>
    </font>
    <font>
      <b/>
      <sz val="11"/>
      <name val="Carlito"/>
    </font>
    <font>
      <b/>
      <sz val="11"/>
      <color rgb="FFFFFFFF"/>
      <name val="Carlito"/>
    </font>
    <font>
      <b/>
      <sz val="10"/>
      <color rgb="FF111827"/>
      <name val="Aptos"/>
    </font>
    <font>
      <sz val="10"/>
      <color rgb="FF111827"/>
      <name val="Aptos"/>
    </font>
    <font>
      <b/>
      <sz val="16"/>
      <color rgb="FFFFFFFF"/>
      <name val="Aptos"/>
    </font>
    <font>
      <b/>
      <sz val="16"/>
      <color rgb="FFFFFFFF"/>
      <name val="Aptos"/>
      <family val="2"/>
    </font>
    <font>
      <b/>
      <sz val="11"/>
      <color rgb="FF0070C0"/>
      <name val="Carlito"/>
    </font>
    <font>
      <sz val="11"/>
      <color rgb="FFFF0000"/>
      <name val="Carlito"/>
    </font>
    <font>
      <b/>
      <vertAlign val="superscript"/>
      <sz val="16"/>
      <color rgb="FFFFFFFF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rgb="FF115E59"/>
      </patternFill>
    </fill>
    <fill>
      <patternFill patternType="solid">
        <fgColor rgb="FFF3F4F6"/>
      </patternFill>
    </fill>
    <fill>
      <patternFill patternType="solid">
        <fgColor rgb="FF0F766E"/>
      </patternFill>
    </fill>
    <fill>
      <patternFill patternType="solid">
        <fgColor rgb="FFFEF3C7"/>
      </patternFill>
    </fill>
    <fill>
      <patternFill patternType="solid">
        <fgColor rgb="FFDCFCE7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6" fillId="2" borderId="0" xfId="0" applyFont="1" applyFill="1" applyAlignment="1">
      <alignment vertical="center"/>
    </xf>
    <xf numFmtId="0" fontId="1" fillId="3" borderId="0" xfId="0" applyFont="1" applyFill="1"/>
    <xf numFmtId="0" fontId="2" fillId="4" borderId="0" xfId="0" applyFont="1" applyFill="1" applyAlignment="1">
      <alignment horizontal="center" vertical="center" wrapText="1"/>
    </xf>
    <xf numFmtId="0" fontId="0" fillId="5" borderId="0" xfId="0" applyFill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6" borderId="0" xfId="0" applyFont="1" applyFill="1"/>
    <xf numFmtId="164" fontId="0" fillId="5" borderId="0" xfId="0" applyNumberFormat="1" applyFill="1"/>
    <xf numFmtId="164" fontId="1" fillId="6" borderId="0" xfId="0" applyNumberFormat="1" applyFont="1" applyFill="1"/>
    <xf numFmtId="165" fontId="1" fillId="6" borderId="0" xfId="0" applyNumberFormat="1" applyFont="1" applyFill="1"/>
    <xf numFmtId="3" fontId="0" fillId="0" borderId="0" xfId="0" applyNumberFormat="1"/>
    <xf numFmtId="1" fontId="0" fillId="0" borderId="0" xfId="0" applyNumberFormat="1"/>
    <xf numFmtId="0" fontId="4" fillId="0" borderId="0" xfId="0" applyFont="1"/>
    <xf numFmtId="0" fontId="0" fillId="0" borderId="0" xfId="0" applyAlignment="1">
      <alignment wrapText="1"/>
    </xf>
    <xf numFmtId="0" fontId="1" fillId="7" borderId="0" xfId="0" applyFont="1" applyFill="1"/>
    <xf numFmtId="164" fontId="7" fillId="7" borderId="0" xfId="0" applyNumberFormat="1" applyFont="1" applyFill="1" applyAlignment="1">
      <alignment horizontal="right"/>
    </xf>
    <xf numFmtId="0" fontId="7" fillId="7" borderId="0" xfId="0" applyFont="1" applyFill="1"/>
    <xf numFmtId="164" fontId="7" fillId="7" borderId="0" xfId="0" applyNumberFormat="1" applyFont="1" applyFill="1"/>
    <xf numFmtId="164" fontId="7" fillId="0" borderId="0" xfId="0" applyNumberFormat="1" applyFont="1"/>
    <xf numFmtId="0" fontId="0" fillId="7" borderId="0" xfId="0" applyFill="1"/>
    <xf numFmtId="165" fontId="0" fillId="7" borderId="0" xfId="0" applyNumberFormat="1" applyFill="1"/>
    <xf numFmtId="165" fontId="1" fillId="7" borderId="0" xfId="0" applyNumberFormat="1" applyFont="1" applyFill="1"/>
    <xf numFmtId="0" fontId="0" fillId="5" borderId="0" xfId="0" applyFill="1" applyAlignment="1">
      <alignment horizontal="right"/>
    </xf>
    <xf numFmtId="1" fontId="0" fillId="5" borderId="0" xfId="0" applyNumberFormat="1" applyFill="1" applyAlignment="1">
      <alignment horizontal="right"/>
    </xf>
    <xf numFmtId="3" fontId="0" fillId="0" borderId="0" xfId="0" applyNumberFormat="1"/>
    <xf numFmtId="3" fontId="1" fillId="0" borderId="0" xfId="0" applyNumberFormat="1" applyFont="1"/>
    <xf numFmtId="3" fontId="0" fillId="7" borderId="0" xfId="0" applyNumberFormat="1" applyFill="1"/>
    <xf numFmtId="3" fontId="1" fillId="7" borderId="0" xfId="0" applyNumberFormat="1" applyFont="1" applyFill="1"/>
    <xf numFmtId="3" fontId="7" fillId="7" borderId="0" xfId="0" applyNumberFormat="1" applyFont="1" applyFill="1"/>
    <xf numFmtId="0" fontId="8" fillId="0" borderId="0" xfId="0" applyFont="1" applyAlignment="1">
      <alignment wrapText="1"/>
    </xf>
    <xf numFmtId="0" fontId="8" fillId="0" borderId="0" xfId="0" applyFont="1"/>
    <xf numFmtId="0" fontId="3" fillId="2" borderId="0" xfId="0" applyFont="1" applyFill="1" applyAlignment="1">
      <alignment vertical="center"/>
    </xf>
    <xf numFmtId="0" fontId="6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2" fillId="4" borderId="0" xfId="0" applyFont="1" applyFill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3" fontId="1" fillId="7" borderId="3" xfId="0" applyNumberFormat="1" applyFont="1" applyFill="1" applyBorder="1" applyAlignment="1">
      <alignment horizontal="center" vertical="center"/>
    </xf>
    <xf numFmtId="3" fontId="1" fillId="7" borderId="4" xfId="0" applyNumberFormat="1" applyFont="1" applyFill="1" applyBorder="1" applyAlignment="1">
      <alignment horizontal="center" vertical="center"/>
    </xf>
    <xf numFmtId="0" fontId="2" fillId="4" borderId="0" xfId="0" applyFont="1" applyFill="1" applyAlignment="1">
      <alignment horizontal="right" vertical="center" wrapText="1"/>
    </xf>
  </cellXfs>
  <cellStyles count="1">
    <cellStyle name="Normal" xfId="0" builtinId="0"/>
  </cellStyles>
  <dxfs count="1"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c:style val="2"/>
  <c:chart>
    <c:title>
      <c:tx>
        <c:rich>
          <a:bodyPr/>
          <a:lstStyle/>
          <a:p>
            <a:r>
              <a:rPr lang="fr-CH"/>
              <a:t>Émissions par secteur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v>Émissions en kg CO₂e</c:v>
          </c:tx>
          <c:cat>
            <c:strRef>
              <c:f>'Tableau de bord'!$A$10:$A$11</c:f>
              <c:strCache>
                <c:ptCount val="2"/>
                <c:pt idx="0">
                  <c:v>Mobilité pendulaire</c:v>
                </c:pt>
                <c:pt idx="1">
                  <c:v>Voyages professionnels</c:v>
                </c:pt>
              </c:strCache>
            </c:strRef>
          </c:cat>
          <c:val>
            <c:numRef>
              <c:f>'Tableau de bord'!$C$10:$C$11</c:f>
              <c:numCache>
                <c:formatCode>#,##0</c:formatCode>
                <c:ptCount val="2"/>
                <c:pt idx="0">
                  <c:v>997.84000000000015</c:v>
                </c:pt>
                <c:pt idx="1">
                  <c:v>5518.2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8E-4580-901D-CE214F228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c:style val="2"/>
  <c:chart>
    <c:title>
      <c:tx>
        <c:rich>
          <a:bodyPr/>
          <a:lstStyle/>
          <a:p>
            <a:r>
              <a:rPr lang="fr-CH"/>
              <a:t>Part modale en km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'Tableau de bord'!$B$16</c:f>
              <c:strCache>
                <c:ptCount val="1"/>
                <c:pt idx="0">
                  <c:v>km de voyages pendulaires</c:v>
                </c:pt>
              </c:strCache>
            </c:strRef>
          </c:tx>
          <c:invertIfNegative val="1"/>
          <c:cat>
            <c:strRef>
              <c:f>'Tableau de bord'!$A$17:$A$24</c:f>
              <c:strCache>
                <c:ptCount val="8"/>
                <c:pt idx="0">
                  <c:v>Mobilité douce</c:v>
                </c:pt>
                <c:pt idx="1">
                  <c:v>TP</c:v>
                </c:pt>
                <c:pt idx="2">
                  <c:v>Scooter</c:v>
                </c:pt>
                <c:pt idx="3">
                  <c:v>Moto</c:v>
                </c:pt>
                <c:pt idx="4">
                  <c:v>Voiture (1 personne par véhicule / véhicule-kilomètre)</c:v>
                </c:pt>
                <c:pt idx="5">
                  <c:v>Véhicules utilitaires</c:v>
                </c:pt>
                <c:pt idx="6">
                  <c:v>Navigation fluviale</c:v>
                </c:pt>
                <c:pt idx="7">
                  <c:v>Avion</c:v>
                </c:pt>
              </c:strCache>
            </c:strRef>
          </c:cat>
          <c:val>
            <c:numRef>
              <c:f>'Tableau de bord'!$B$17:$B$24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67-4F79-861E-898CA8542E10}"/>
            </c:ext>
          </c:extLst>
        </c:ser>
        <c:ser>
          <c:idx val="1"/>
          <c:order val="1"/>
          <c:tx>
            <c:strRef>
              <c:f>'Tableau de bord'!$C$16</c:f>
              <c:strCache>
                <c:ptCount val="1"/>
                <c:pt idx="0">
                  <c:v>km de voyages professionnels</c:v>
                </c:pt>
              </c:strCache>
            </c:strRef>
          </c:tx>
          <c:invertIfNegative val="1"/>
          <c:cat>
            <c:strRef>
              <c:f>'Tableau de bord'!$A$17:$A$24</c:f>
              <c:strCache>
                <c:ptCount val="8"/>
                <c:pt idx="0">
                  <c:v>Mobilité douce</c:v>
                </c:pt>
                <c:pt idx="1">
                  <c:v>TP</c:v>
                </c:pt>
                <c:pt idx="2">
                  <c:v>Scooter</c:v>
                </c:pt>
                <c:pt idx="3">
                  <c:v>Moto</c:v>
                </c:pt>
                <c:pt idx="4">
                  <c:v>Voiture (1 personne par véhicule / véhicule-kilomètre)</c:v>
                </c:pt>
                <c:pt idx="5">
                  <c:v>Véhicules utilitaires</c:v>
                </c:pt>
                <c:pt idx="6">
                  <c:v>Navigation fluviale</c:v>
                </c:pt>
                <c:pt idx="7">
                  <c:v>Avion</c:v>
                </c:pt>
              </c:strCache>
            </c:strRef>
          </c:cat>
          <c:val>
            <c:numRef>
              <c:f>'Tableau de bord'!$C$17:$C$24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67-4F79-861E-898CA8542E10}"/>
            </c:ext>
          </c:extLst>
        </c:ser>
        <c:ser>
          <c:idx val="2"/>
          <c:order val="2"/>
          <c:tx>
            <c:strRef>
              <c:f>'Tableau de bord'!$D$16</c:f>
              <c:strCache>
                <c:ptCount val="1"/>
                <c:pt idx="0">
                  <c:v>Total km</c:v>
                </c:pt>
              </c:strCache>
            </c:strRef>
          </c:tx>
          <c:invertIfNegative val="1"/>
          <c:cat>
            <c:strRef>
              <c:f>'Tableau de bord'!$A$17:$A$24</c:f>
              <c:strCache>
                <c:ptCount val="8"/>
                <c:pt idx="0">
                  <c:v>Mobilité douce</c:v>
                </c:pt>
                <c:pt idx="1">
                  <c:v>TP</c:v>
                </c:pt>
                <c:pt idx="2">
                  <c:v>Scooter</c:v>
                </c:pt>
                <c:pt idx="3">
                  <c:v>Moto</c:v>
                </c:pt>
                <c:pt idx="4">
                  <c:v>Voiture (1 personne par véhicule / véhicule-kilomètre)</c:v>
                </c:pt>
                <c:pt idx="5">
                  <c:v>Véhicules utilitaires</c:v>
                </c:pt>
                <c:pt idx="6">
                  <c:v>Navigation fluviale</c:v>
                </c:pt>
                <c:pt idx="7">
                  <c:v>Avion</c:v>
                </c:pt>
              </c:strCache>
            </c:strRef>
          </c:cat>
          <c:val>
            <c:numRef>
              <c:f>'Tableau de bord'!$D$17:$D$24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967-4F79-861E-898CA8542E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c:style val="2"/>
  <c:chart>
    <c:title>
      <c:tx>
        <c:rich>
          <a:bodyPr/>
          <a:lstStyle/>
          <a:p>
            <a:r>
              <a:rPr lang="fr-CH"/>
              <a:t>Objectif de diminution CO₂/EPT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kg CO₂e théoriques (linéaire)</c:v>
          </c:tx>
          <c:marker>
            <c:symbol val="circle"/>
            <c:size val="12"/>
          </c:marker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7772914979219506"/>
                      <c:h val="8.809537696676804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F9C6-4976-B785-0867A9B82C2E}"/>
                </c:ext>
              </c:extLst>
            </c:dLbl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5074769953924394"/>
                      <c:h val="8.809537696676804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F9C6-4976-B785-0867A9B82C2E}"/>
                </c:ext>
              </c:extLst>
            </c:dLbl>
            <c:dLbl>
              <c:idx val="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3276006603727653"/>
                      <c:h val="8.809537696676804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F9C6-4976-B785-0867A9B82C2E}"/>
                </c:ext>
              </c:extLst>
            </c:dLbl>
            <c:dLbl>
              <c:idx val="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4596964586846542"/>
                      <c:h val="8.809537696676804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4-F9C6-4976-B785-0867A9B82C2E}"/>
                </c:ext>
              </c:extLst>
            </c:dLbl>
            <c:dLbl>
              <c:idx val="4"/>
              <c:layout>
                <c:manualLayout>
                  <c:x val="-1.3490725126475547E-2"/>
                  <c:y val="-1.410934744268084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1800"/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3206286819543847"/>
                      <c:h val="0.1030160118874029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F9C6-4976-B785-0867A9B82C2E}"/>
                </c:ext>
              </c:extLst>
            </c:dLbl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0746477938149805"/>
                      <c:h val="8.809537696676804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F9C6-4976-B785-0867A9B82C2E}"/>
                </c:ext>
              </c:extLst>
            </c:dLbl>
            <c:dLbl>
              <c:idx val="6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9.6222508442768445E-2"/>
                      <c:h val="8.809537696676804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F9C6-4976-B785-0867A9B82C2E}"/>
                </c:ext>
              </c:extLst>
            </c:dLbl>
            <c:dLbl>
              <c:idx val="7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5243386313641658"/>
                      <c:h val="8.809537696676804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F9C6-4976-B785-0867A9B82C2E}"/>
                </c:ext>
              </c:extLst>
            </c:dLbl>
            <c:dLbl>
              <c:idx val="8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4744149814325483E-2"/>
                      <c:h val="8.809537696676804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8-F9C6-4976-B785-0867A9B82C2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800"/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Reporting_MoveSmart!$A$15:$A$23</c:f>
              <c:numCache>
                <c:formatCode>0</c:formatCode>
                <c:ptCount val="9"/>
                <c:pt idx="0">
                  <c:v>2026</c:v>
                </c:pt>
                <c:pt idx="1">
                  <c:v>2030</c:v>
                </c:pt>
                <c:pt idx="2">
                  <c:v>2033</c:v>
                </c:pt>
                <c:pt idx="3">
                  <c:v>2036</c:v>
                </c:pt>
                <c:pt idx="4">
                  <c:v>2039</c:v>
                </c:pt>
                <c:pt idx="5">
                  <c:v>2042</c:v>
                </c:pt>
                <c:pt idx="6">
                  <c:v>2045</c:v>
                </c:pt>
                <c:pt idx="7">
                  <c:v>2048</c:v>
                </c:pt>
                <c:pt idx="8">
                  <c:v>2050</c:v>
                </c:pt>
              </c:numCache>
            </c:numRef>
          </c:cat>
          <c:val>
            <c:numRef>
              <c:f>Reporting_MoveSmart!$B$15:$B$23</c:f>
              <c:numCache>
                <c:formatCode>#\ ##0.0</c:formatCode>
                <c:ptCount val="9"/>
                <c:pt idx="0">
                  <c:v>296.18363636363637</c:v>
                </c:pt>
                <c:pt idx="1">
                  <c:v>246.81969696969699</c:v>
                </c:pt>
                <c:pt idx="2">
                  <c:v>209.79674242424241</c:v>
                </c:pt>
                <c:pt idx="3">
                  <c:v>172.77378787878786</c:v>
                </c:pt>
                <c:pt idx="4">
                  <c:v>135.75083333333333</c:v>
                </c:pt>
                <c:pt idx="5">
                  <c:v>98.727878787878794</c:v>
                </c:pt>
                <c:pt idx="6">
                  <c:v>61.704924242424255</c:v>
                </c:pt>
                <c:pt idx="7">
                  <c:v>24.681969696969709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358-45F1-916B-C8EB7F1103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\ ##0.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13</xdr:row>
      <xdr:rowOff>47625</xdr:rowOff>
    </xdr:from>
    <xdr:to>
      <xdr:col>4</xdr:col>
      <xdr:colOff>0</xdr:colOff>
      <xdr:row>13</xdr:row>
      <xdr:rowOff>3467100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126235</xdr:colOff>
      <xdr:row>25</xdr:row>
      <xdr:rowOff>57380</xdr:rowOff>
    </xdr:from>
    <xdr:to>
      <xdr:col>4</xdr:col>
      <xdr:colOff>0</xdr:colOff>
      <xdr:row>46</xdr:row>
      <xdr:rowOff>68855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4105275</xdr:colOff>
      <xdr:row>2</xdr:row>
      <xdr:rowOff>57150</xdr:rowOff>
    </xdr:from>
    <xdr:to>
      <xdr:col>6</xdr:col>
      <xdr:colOff>1362075</xdr:colOff>
      <xdr:row>20</xdr:row>
      <xdr:rowOff>57150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Unternehmensdaten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ndelmobilit&#228;t_A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esch&#228;ftsreisen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nternehmensdaten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ndelmobilität_A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schäftsreisen"/>
    </sheetNames>
    <sheetDataSet>
      <sheetData sheetId="0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blPendelmobilitätA" displayName="tblPendelmobilitätA" ref="A3:G51">
  <tableColumns count="7">
    <tableColumn id="1" xr3:uid="{00000000-0010-0000-0100-000001000000}" name="Catégorie"/>
    <tableColumn id="2" xr3:uid="{00000000-0010-0000-0100-000002000000}" name="Moyens de transport"/>
    <tableColumn id="3" xr3:uid="{00000000-0010-0000-0100-000003000000}" name="km/an (saisie)"/>
    <tableColumn id="4" xr3:uid="{00000000-0010-0000-0100-000004000000}" name="g CO₂e/km"/>
    <tableColumn id="5" xr3:uid="{00000000-0010-0000-0100-000005000000}" name="Émissions en kg CO₂e"/>
    <tableColumn id="6" xr3:uid="{00000000-0010-0000-0100-000006000000}" name="Part d’émissions"/>
    <tableColumn id="7" xr3:uid="{00000000-0010-0000-0100-000007000000}" name="Remarqu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blGeschäftsreisen" displayName="tblGeschäftsreisen" ref="A3:G56">
  <tableColumns count="7">
    <tableColumn id="1" xr3:uid="{00000000-0010-0000-0200-000001000000}" name="Catégorie"/>
    <tableColumn id="2" xr3:uid="{00000000-0010-0000-0200-000002000000}" name="Moyen de transport"/>
    <tableColumn id="3" xr3:uid="{00000000-0010-0000-0200-000003000000}" name="km/an (saisie)"/>
    <tableColumn id="4" xr3:uid="{00000000-0010-0000-0200-000004000000}" name="g CO₂e/km"/>
    <tableColumn id="5" xr3:uid="{00000000-0010-0000-0200-000005000000}" name="Émissions en kg CO₂e"/>
    <tableColumn id="6" xr3:uid="{00000000-0010-0000-0200-000006000000}" name="Part d’émissions"/>
    <tableColumn id="7" xr3:uid="{00000000-0010-0000-0200-000007000000}" name="Remarqu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blModalSplitDashboard" displayName="tblModalSplitDashboard" ref="A16:D24">
  <tableColumns count="4">
    <tableColumn id="1" xr3:uid="{00000000-0010-0000-0300-000001000000}" name="Catégorie"/>
    <tableColumn id="2" xr3:uid="{00000000-0010-0000-0300-000002000000}" name="km de voyages pendulaires"/>
    <tableColumn id="3" xr3:uid="{00000000-0010-0000-0300-000003000000}" name="km de voyages professionnels"/>
    <tableColumn id="4" xr3:uid="{00000000-0010-0000-0300-000004000000}" name="Total km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Faktoren" displayName="tblFaktoren" ref="A3:F55">
  <tableColumns count="6">
    <tableColumn id="1" xr3:uid="{00000000-0010-0000-0000-000001000000}" name="Catégorie" dataDxfId="0"/>
    <tableColumn id="2" xr3:uid="{00000000-0010-0000-0000-000002000000}" name="Moyens de transport"/>
    <tableColumn id="3" xr3:uid="{00000000-0010-0000-0000-000003000000}" name="g CO₂e par km"/>
    <tableColumn id="4" xr3:uid="{00000000-0010-0000-0000-000004000000}" name="Trafic pendulaire"/>
    <tableColumn id="5" xr3:uid="{00000000-0010-0000-0000-000005000000}" name="Voyages professionnels"/>
    <tableColumn id="6" xr3:uid="{00000000-0010-0000-0000-000006000000}" name="Sourc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249977111117893"/>
  </sheetPr>
  <dimension ref="A1:E18"/>
  <sheetViews>
    <sheetView zoomScale="146" workbookViewId="0">
      <selection activeCell="B18" sqref="B18"/>
    </sheetView>
  </sheetViews>
  <sheetFormatPr baseColWidth="10" defaultColWidth="9" defaultRowHeight="14.25"/>
  <cols>
    <col min="1" max="1" width="24" customWidth="1"/>
    <col min="2" max="2" width="100" customWidth="1"/>
  </cols>
  <sheetData>
    <row r="1" spans="1:5" ht="30" customHeight="1">
      <c r="A1" s="34" t="s">
        <v>0</v>
      </c>
      <c r="B1" s="35"/>
      <c r="C1" s="14"/>
      <c r="D1" s="14"/>
      <c r="E1" s="14"/>
    </row>
    <row r="3" spans="1:5" ht="29.25">
      <c r="A3" s="2" t="s">
        <v>1</v>
      </c>
      <c r="B3" s="15" t="s">
        <v>2</v>
      </c>
    </row>
    <row r="4" spans="1:5">
      <c r="B4" s="15"/>
    </row>
    <row r="5" spans="1:5" ht="15">
      <c r="A5" s="2" t="s">
        <v>3</v>
      </c>
      <c r="B5" s="15" t="s">
        <v>4</v>
      </c>
    </row>
    <row r="6" spans="1:5" ht="15">
      <c r="A6" s="2"/>
      <c r="B6" s="15" t="s">
        <v>5</v>
      </c>
    </row>
    <row r="7" spans="1:5" ht="15">
      <c r="A7" s="2"/>
      <c r="B7" s="15" t="s">
        <v>6</v>
      </c>
    </row>
    <row r="8" spans="1:5" ht="15">
      <c r="A8" s="2"/>
      <c r="B8" s="15" t="s">
        <v>7</v>
      </c>
    </row>
    <row r="9" spans="1:5" ht="15">
      <c r="A9" s="2"/>
      <c r="B9" s="15" t="s">
        <v>8</v>
      </c>
    </row>
    <row r="10" spans="1:5" ht="15">
      <c r="A10" s="2"/>
      <c r="B10" s="15" t="s">
        <v>9</v>
      </c>
    </row>
    <row r="11" spans="1:5" ht="15">
      <c r="A11" s="2"/>
      <c r="B11" s="15"/>
    </row>
    <row r="12" spans="1:5">
      <c r="B12" s="15"/>
    </row>
    <row r="13" spans="1:5" ht="15">
      <c r="A13" s="2" t="s">
        <v>10</v>
      </c>
      <c r="B13" s="15" t="s">
        <v>11</v>
      </c>
    </row>
    <row r="14" spans="1:5" ht="29.25">
      <c r="A14" s="2"/>
      <c r="B14" s="15" t="s">
        <v>12</v>
      </c>
    </row>
    <row r="15" spans="1:5" ht="29.25">
      <c r="A15" s="2"/>
      <c r="B15" s="15" t="s">
        <v>13</v>
      </c>
    </row>
    <row r="16" spans="1:5" ht="15">
      <c r="A16" s="2"/>
      <c r="B16" s="15" t="s">
        <v>14</v>
      </c>
    </row>
    <row r="17" spans="1:2" ht="15">
      <c r="A17" s="2"/>
      <c r="B17" s="15" t="s">
        <v>15</v>
      </c>
    </row>
    <row r="18" spans="1:2" ht="29.25">
      <c r="A18" s="2"/>
      <c r="B18" s="31" t="s">
        <v>16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H18"/>
  <sheetViews>
    <sheetView zoomScale="142" workbookViewId="0">
      <selection activeCell="B22" sqref="B22"/>
    </sheetView>
  </sheetViews>
  <sheetFormatPr baseColWidth="10" defaultColWidth="9" defaultRowHeight="14.25"/>
  <cols>
    <col min="1" max="1" width="34" customWidth="1"/>
    <col min="2" max="2" width="24" customWidth="1"/>
    <col min="3" max="3" width="42" customWidth="1"/>
  </cols>
  <sheetData>
    <row r="1" spans="1:8" ht="21">
      <c r="A1" s="36" t="s">
        <v>17</v>
      </c>
      <c r="B1" s="33"/>
      <c r="C1" s="33"/>
      <c r="D1" s="14"/>
      <c r="E1" s="14"/>
      <c r="F1" s="14"/>
      <c r="G1" s="14"/>
      <c r="H1" s="14"/>
    </row>
    <row r="3" spans="1:8" ht="15">
      <c r="A3" s="3" t="s">
        <v>18</v>
      </c>
      <c r="B3" s="3" t="s">
        <v>19</v>
      </c>
      <c r="C3" s="3" t="s">
        <v>20</v>
      </c>
    </row>
    <row r="4" spans="1:8">
      <c r="A4" t="s">
        <v>21</v>
      </c>
      <c r="B4" s="24" t="s">
        <v>22</v>
      </c>
    </row>
    <row r="5" spans="1:8">
      <c r="A5" t="s">
        <v>23</v>
      </c>
      <c r="B5" s="24" t="s">
        <v>24</v>
      </c>
    </row>
    <row r="6" spans="1:8">
      <c r="A6" t="s">
        <v>25</v>
      </c>
      <c r="B6" s="25">
        <v>2026</v>
      </c>
      <c r="C6" t="s">
        <v>26</v>
      </c>
    </row>
    <row r="7" spans="1:8">
      <c r="A7" t="s">
        <v>27</v>
      </c>
      <c r="B7" s="25">
        <v>30</v>
      </c>
      <c r="C7" t="s">
        <v>28</v>
      </c>
    </row>
    <row r="8" spans="1:8">
      <c r="A8" t="s">
        <v>29</v>
      </c>
      <c r="B8" s="25">
        <v>22</v>
      </c>
      <c r="C8" t="s">
        <v>30</v>
      </c>
    </row>
    <row r="9" spans="1:8">
      <c r="A9" t="s">
        <v>31</v>
      </c>
      <c r="B9" s="24">
        <v>2050</v>
      </c>
      <c r="C9" t="s">
        <v>32</v>
      </c>
    </row>
    <row r="11" spans="1:8" ht="15">
      <c r="A11" s="37" t="s">
        <v>33</v>
      </c>
      <c r="B11" s="37"/>
      <c r="C11" s="37"/>
    </row>
    <row r="13" spans="1:8">
      <c r="A13" t="s">
        <v>34</v>
      </c>
      <c r="B13" s="5">
        <f>'Mobilité pendulaire_A'!E51</f>
        <v>997.84000000000015</v>
      </c>
    </row>
    <row r="14" spans="1:8">
      <c r="A14" t="s">
        <v>35</v>
      </c>
      <c r="B14" s="5">
        <f>'Voyages professionnels'!E56</f>
        <v>5518.2</v>
      </c>
    </row>
    <row r="15" spans="1:8">
      <c r="A15" t="s">
        <v>36</v>
      </c>
      <c r="B15" s="5">
        <f>SUM(B13:B14)</f>
        <v>6516.04</v>
      </c>
    </row>
    <row r="16" spans="1:8">
      <c r="A16" t="s">
        <v>37</v>
      </c>
      <c r="B16" s="5">
        <f>B15/1000</f>
        <v>6.5160400000000003</v>
      </c>
    </row>
    <row r="17" spans="1:2">
      <c r="A17" t="s">
        <v>38</v>
      </c>
      <c r="B17" s="5">
        <f>IFERROR(B15/B8,"")</f>
        <v>296.18363636363637</v>
      </c>
    </row>
    <row r="18" spans="1:2">
      <c r="A18" t="s">
        <v>39</v>
      </c>
      <c r="B18" s="6">
        <f>IFERROR(B14/B15,"")</f>
        <v>0.84686404626122613</v>
      </c>
    </row>
  </sheetData>
  <mergeCells count="2">
    <mergeCell ref="A1:C1"/>
    <mergeCell ref="A11:C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K51"/>
  <sheetViews>
    <sheetView workbookViewId="0">
      <selection activeCell="A3" sqref="A3"/>
    </sheetView>
  </sheetViews>
  <sheetFormatPr baseColWidth="10" defaultColWidth="9" defaultRowHeight="14.25"/>
  <cols>
    <col min="1" max="1" width="27.875" customWidth="1"/>
    <col min="2" max="2" width="58" customWidth="1"/>
    <col min="3" max="3" width="18" customWidth="1"/>
    <col min="4" max="4" width="14" customWidth="1"/>
    <col min="5" max="5" width="18" customWidth="1"/>
    <col min="6" max="6" width="16" customWidth="1"/>
    <col min="7" max="7" width="34" customWidth="1"/>
  </cols>
  <sheetData>
    <row r="1" spans="1:11" ht="21">
      <c r="A1" s="1" t="s">
        <v>40</v>
      </c>
      <c r="B1" s="33"/>
      <c r="C1" s="33"/>
      <c r="D1" s="33"/>
      <c r="E1" s="33"/>
      <c r="F1" s="33"/>
      <c r="G1" s="33"/>
      <c r="H1" s="14"/>
      <c r="I1" s="14"/>
      <c r="J1" s="14"/>
      <c r="K1" s="14"/>
    </row>
    <row r="2" spans="1:11">
      <c r="A2" s="32" t="s">
        <v>41</v>
      </c>
    </row>
    <row r="3" spans="1:11" ht="30">
      <c r="A3" s="3" t="s">
        <v>42</v>
      </c>
      <c r="B3" s="3" t="s">
        <v>43</v>
      </c>
      <c r="C3" s="3" t="s">
        <v>44</v>
      </c>
      <c r="D3" s="3" t="s">
        <v>45</v>
      </c>
      <c r="E3" s="3" t="s">
        <v>46</v>
      </c>
      <c r="F3" s="3" t="s">
        <v>47</v>
      </c>
      <c r="G3" s="3" t="s">
        <v>48</v>
      </c>
    </row>
    <row r="4" spans="1:11">
      <c r="A4" t="s">
        <v>49</v>
      </c>
      <c r="B4" t="s">
        <v>50</v>
      </c>
      <c r="C4" s="9">
        <v>1000</v>
      </c>
      <c r="D4" s="5">
        <v>0</v>
      </c>
      <c r="E4" s="5">
        <f t="shared" ref="E4:E50" si="0">C4*D4/1000</f>
        <v>0</v>
      </c>
      <c r="F4" s="6">
        <f>IFERROR(E4/$E$51,0)</f>
        <v>0</v>
      </c>
      <c r="G4" s="4"/>
    </row>
    <row r="5" spans="1:11">
      <c r="A5" t="s">
        <v>49</v>
      </c>
      <c r="B5" t="s">
        <v>51</v>
      </c>
      <c r="C5" s="9">
        <v>1200</v>
      </c>
      <c r="D5" s="5">
        <v>5.6</v>
      </c>
      <c r="E5" s="5">
        <f t="shared" si="0"/>
        <v>6.72</v>
      </c>
      <c r="F5" s="6">
        <f t="shared" ref="F5:F50" si="1">IFERROR(E5/$E$51,0)</f>
        <v>6.7345466207007123E-3</v>
      </c>
      <c r="G5" s="4"/>
    </row>
    <row r="6" spans="1:11">
      <c r="A6" t="s">
        <v>49</v>
      </c>
      <c r="B6" t="s">
        <v>52</v>
      </c>
      <c r="C6" s="9">
        <v>0</v>
      </c>
      <c r="D6" s="5">
        <v>11.3</v>
      </c>
      <c r="E6" s="5">
        <f t="shared" si="0"/>
        <v>0</v>
      </c>
      <c r="F6" s="6">
        <f t="shared" si="1"/>
        <v>0</v>
      </c>
      <c r="G6" s="4"/>
    </row>
    <row r="7" spans="1:11">
      <c r="A7" t="s">
        <v>49</v>
      </c>
      <c r="B7" t="s">
        <v>53</v>
      </c>
      <c r="C7" s="9">
        <v>0</v>
      </c>
      <c r="D7" s="5">
        <v>9.8000000000000007</v>
      </c>
      <c r="E7" s="5">
        <f t="shared" si="0"/>
        <v>0</v>
      </c>
      <c r="F7" s="6">
        <f t="shared" si="1"/>
        <v>0</v>
      </c>
      <c r="G7" s="4"/>
    </row>
    <row r="8" spans="1:11">
      <c r="A8" t="s">
        <v>49</v>
      </c>
      <c r="B8" t="s">
        <v>54</v>
      </c>
      <c r="C8" s="9">
        <v>0</v>
      </c>
      <c r="D8" s="5">
        <v>45.7</v>
      </c>
      <c r="E8" s="5">
        <f t="shared" si="0"/>
        <v>0</v>
      </c>
      <c r="F8" s="6">
        <f t="shared" si="1"/>
        <v>0</v>
      </c>
      <c r="G8" s="4"/>
    </row>
    <row r="9" spans="1:11">
      <c r="A9" s="15" t="s">
        <v>55</v>
      </c>
      <c r="B9" t="s">
        <v>56</v>
      </c>
      <c r="C9" s="9">
        <v>10000</v>
      </c>
      <c r="D9" s="7">
        <v>25.4</v>
      </c>
      <c r="E9" s="5">
        <f t="shared" si="0"/>
        <v>254</v>
      </c>
      <c r="F9" s="6">
        <f t="shared" si="1"/>
        <v>0.25454982762767575</v>
      </c>
      <c r="G9" s="4"/>
    </row>
    <row r="10" spans="1:11">
      <c r="A10" s="15" t="s">
        <v>55</v>
      </c>
      <c r="B10" s="15" t="s">
        <v>57</v>
      </c>
      <c r="C10" s="9">
        <v>0</v>
      </c>
      <c r="D10" s="7">
        <v>7.1</v>
      </c>
      <c r="E10" s="5">
        <f t="shared" si="0"/>
        <v>0</v>
      </c>
      <c r="F10" s="6">
        <f t="shared" si="1"/>
        <v>0</v>
      </c>
      <c r="G10" s="4"/>
    </row>
    <row r="11" spans="1:11">
      <c r="A11" s="15" t="s">
        <v>55</v>
      </c>
      <c r="B11" s="15" t="s">
        <v>58</v>
      </c>
      <c r="C11" s="9">
        <v>0</v>
      </c>
      <c r="D11" s="7">
        <v>42.7</v>
      </c>
      <c r="E11" s="5">
        <f t="shared" si="0"/>
        <v>0</v>
      </c>
      <c r="F11" s="6">
        <f t="shared" si="1"/>
        <v>0</v>
      </c>
      <c r="G11" s="4"/>
    </row>
    <row r="12" spans="1:11">
      <c r="A12" s="15" t="s">
        <v>55</v>
      </c>
      <c r="B12" s="15" t="s">
        <v>59</v>
      </c>
      <c r="C12" s="9">
        <v>0</v>
      </c>
      <c r="D12" s="7">
        <v>134.19999999999999</v>
      </c>
      <c r="E12" s="5">
        <f t="shared" si="0"/>
        <v>0</v>
      </c>
      <c r="F12" s="6">
        <f t="shared" si="1"/>
        <v>0</v>
      </c>
      <c r="G12" s="4"/>
    </row>
    <row r="13" spans="1:11">
      <c r="A13" s="15" t="s">
        <v>55</v>
      </c>
      <c r="B13" s="15" t="s">
        <v>60</v>
      </c>
      <c r="C13" s="9">
        <v>0</v>
      </c>
      <c r="D13" s="7">
        <v>125</v>
      </c>
      <c r="E13" s="5">
        <f t="shared" si="0"/>
        <v>0</v>
      </c>
      <c r="F13" s="6">
        <f t="shared" si="1"/>
        <v>0</v>
      </c>
      <c r="G13" s="4"/>
    </row>
    <row r="14" spans="1:11">
      <c r="A14" s="15" t="s">
        <v>55</v>
      </c>
      <c r="B14" s="15" t="s">
        <v>61</v>
      </c>
      <c r="C14" s="9">
        <v>0</v>
      </c>
      <c r="D14" s="7">
        <v>103.4</v>
      </c>
      <c r="E14" s="5">
        <f t="shared" si="0"/>
        <v>0</v>
      </c>
      <c r="F14" s="6">
        <f t="shared" si="1"/>
        <v>0</v>
      </c>
      <c r="G14" s="4"/>
    </row>
    <row r="15" spans="1:11">
      <c r="A15" s="15" t="s">
        <v>55</v>
      </c>
      <c r="B15" s="15" t="s">
        <v>62</v>
      </c>
      <c r="C15" s="9">
        <v>0</v>
      </c>
      <c r="D15" s="7">
        <v>87.7</v>
      </c>
      <c r="E15" s="5">
        <f t="shared" si="0"/>
        <v>0</v>
      </c>
      <c r="F15" s="6">
        <f t="shared" si="1"/>
        <v>0</v>
      </c>
      <c r="G15" s="4"/>
    </row>
    <row r="16" spans="1:11">
      <c r="A16" s="15" t="s">
        <v>55</v>
      </c>
      <c r="B16" t="s">
        <v>63</v>
      </c>
      <c r="C16" s="9">
        <v>0</v>
      </c>
      <c r="D16" s="7">
        <v>55.6</v>
      </c>
      <c r="E16" s="5">
        <f t="shared" si="0"/>
        <v>0</v>
      </c>
      <c r="F16" s="6">
        <f t="shared" si="1"/>
        <v>0</v>
      </c>
      <c r="G16" s="4"/>
    </row>
    <row r="17" spans="1:7">
      <c r="A17" s="15" t="s">
        <v>55</v>
      </c>
      <c r="B17" s="15" t="s">
        <v>64</v>
      </c>
      <c r="C17" s="9">
        <v>0</v>
      </c>
      <c r="D17" s="7">
        <v>56.4</v>
      </c>
      <c r="E17" s="5">
        <f t="shared" si="0"/>
        <v>0</v>
      </c>
      <c r="F17" s="6">
        <f t="shared" si="1"/>
        <v>0</v>
      </c>
      <c r="G17" s="4"/>
    </row>
    <row r="18" spans="1:7">
      <c r="A18" t="s">
        <v>65</v>
      </c>
      <c r="B18" t="s">
        <v>66</v>
      </c>
      <c r="C18" s="9">
        <v>0</v>
      </c>
      <c r="D18" s="5">
        <v>156.5</v>
      </c>
      <c r="E18" s="5">
        <f t="shared" si="0"/>
        <v>0</v>
      </c>
      <c r="F18" s="6">
        <f t="shared" si="1"/>
        <v>0</v>
      </c>
      <c r="G18" s="4"/>
    </row>
    <row r="19" spans="1:7">
      <c r="A19" t="s">
        <v>65</v>
      </c>
      <c r="B19" t="s">
        <v>67</v>
      </c>
      <c r="C19" s="9">
        <v>0</v>
      </c>
      <c r="D19" s="5">
        <v>134.1</v>
      </c>
      <c r="E19" s="5">
        <f t="shared" si="0"/>
        <v>0</v>
      </c>
      <c r="F19" s="6">
        <f t="shared" si="1"/>
        <v>0</v>
      </c>
      <c r="G19" s="4"/>
    </row>
    <row r="20" spans="1:7">
      <c r="A20" t="s">
        <v>65</v>
      </c>
      <c r="B20" t="s">
        <v>68</v>
      </c>
      <c r="C20" s="9">
        <v>0</v>
      </c>
      <c r="D20" s="5">
        <v>65.7</v>
      </c>
      <c r="E20" s="5">
        <f t="shared" si="0"/>
        <v>0</v>
      </c>
      <c r="F20" s="6">
        <f t="shared" si="1"/>
        <v>0</v>
      </c>
      <c r="G20" s="4"/>
    </row>
    <row r="21" spans="1:7">
      <c r="A21" t="s">
        <v>65</v>
      </c>
      <c r="B21" t="s">
        <v>69</v>
      </c>
      <c r="C21" s="9">
        <v>0</v>
      </c>
      <c r="D21" s="5">
        <v>74.099999999999994</v>
      </c>
      <c r="E21" s="5">
        <f t="shared" si="0"/>
        <v>0</v>
      </c>
      <c r="F21" s="6">
        <f t="shared" si="1"/>
        <v>0</v>
      </c>
      <c r="G21" s="4"/>
    </row>
    <row r="22" spans="1:7">
      <c r="A22" t="s">
        <v>70</v>
      </c>
      <c r="B22" t="s">
        <v>67</v>
      </c>
      <c r="C22" s="9">
        <v>0</v>
      </c>
      <c r="D22" s="5">
        <v>121.7</v>
      </c>
      <c r="E22" s="5">
        <f t="shared" si="0"/>
        <v>0</v>
      </c>
      <c r="F22" s="6">
        <f t="shared" si="1"/>
        <v>0</v>
      </c>
      <c r="G22" s="4"/>
    </row>
    <row r="23" spans="1:7">
      <c r="A23" t="s">
        <v>70</v>
      </c>
      <c r="B23" t="s">
        <v>71</v>
      </c>
      <c r="C23" s="9">
        <v>0</v>
      </c>
      <c r="D23" s="5">
        <v>155.80000000000001</v>
      </c>
      <c r="E23" s="5">
        <f t="shared" si="0"/>
        <v>0</v>
      </c>
      <c r="F23" s="6">
        <f t="shared" si="1"/>
        <v>0</v>
      </c>
      <c r="G23" s="4"/>
    </row>
    <row r="24" spans="1:7">
      <c r="A24" t="s">
        <v>70</v>
      </c>
      <c r="B24" t="s">
        <v>72</v>
      </c>
      <c r="C24" s="9">
        <v>0</v>
      </c>
      <c r="D24" s="5">
        <v>205</v>
      </c>
      <c r="E24" s="5">
        <f t="shared" si="0"/>
        <v>0</v>
      </c>
      <c r="F24" s="6">
        <f t="shared" si="1"/>
        <v>0</v>
      </c>
      <c r="G24" s="4"/>
    </row>
    <row r="25" spans="1:7">
      <c r="A25" t="s">
        <v>70</v>
      </c>
      <c r="B25" t="s">
        <v>68</v>
      </c>
      <c r="C25" s="9">
        <v>0</v>
      </c>
      <c r="D25" s="5">
        <v>57.9</v>
      </c>
      <c r="E25" s="5">
        <f t="shared" si="0"/>
        <v>0</v>
      </c>
      <c r="F25" s="6">
        <f t="shared" si="1"/>
        <v>0</v>
      </c>
      <c r="G25" s="4"/>
    </row>
    <row r="26" spans="1:7">
      <c r="A26" t="s">
        <v>70</v>
      </c>
      <c r="B26" t="s">
        <v>69</v>
      </c>
      <c r="C26" s="9">
        <v>0</v>
      </c>
      <c r="D26" s="5">
        <v>68.599999999999994</v>
      </c>
      <c r="E26" s="5">
        <f t="shared" si="0"/>
        <v>0</v>
      </c>
      <c r="F26" s="6">
        <f t="shared" si="1"/>
        <v>0</v>
      </c>
      <c r="G26" s="4"/>
    </row>
    <row r="27" spans="1:7">
      <c r="A27" t="s">
        <v>70</v>
      </c>
      <c r="B27" t="s">
        <v>73</v>
      </c>
      <c r="C27" s="9">
        <v>0</v>
      </c>
      <c r="D27" s="5">
        <v>81.7</v>
      </c>
      <c r="E27" s="5">
        <f t="shared" si="0"/>
        <v>0</v>
      </c>
      <c r="F27" s="6">
        <f t="shared" si="1"/>
        <v>0</v>
      </c>
      <c r="G27" s="4"/>
    </row>
    <row r="28" spans="1:7">
      <c r="A28" t="s">
        <v>70</v>
      </c>
      <c r="B28" t="s">
        <v>74</v>
      </c>
      <c r="C28" s="9">
        <v>0</v>
      </c>
      <c r="D28" s="5">
        <v>118.1</v>
      </c>
      <c r="E28" s="5">
        <f t="shared" si="0"/>
        <v>0</v>
      </c>
      <c r="F28" s="6">
        <f t="shared" si="1"/>
        <v>0</v>
      </c>
      <c r="G28" s="4"/>
    </row>
    <row r="29" spans="1:7">
      <c r="A29" t="s">
        <v>75</v>
      </c>
      <c r="B29" t="s">
        <v>76</v>
      </c>
      <c r="C29" s="9">
        <v>1200</v>
      </c>
      <c r="D29" s="5">
        <v>299.10000000000002</v>
      </c>
      <c r="E29" s="5">
        <f t="shared" si="0"/>
        <v>358.92</v>
      </c>
      <c r="F29" s="6">
        <f t="shared" si="1"/>
        <v>0.35969694540206842</v>
      </c>
      <c r="G29" s="4"/>
    </row>
    <row r="30" spans="1:7">
      <c r="A30" t="s">
        <v>75</v>
      </c>
      <c r="B30" t="s">
        <v>77</v>
      </c>
      <c r="C30" s="9">
        <v>0</v>
      </c>
      <c r="D30" s="5">
        <v>303.5</v>
      </c>
      <c r="E30" s="5">
        <f t="shared" si="0"/>
        <v>0</v>
      </c>
      <c r="F30" s="6">
        <f t="shared" si="1"/>
        <v>0</v>
      </c>
      <c r="G30" s="4"/>
    </row>
    <row r="31" spans="1:7">
      <c r="A31" t="s">
        <v>75</v>
      </c>
      <c r="B31" t="s">
        <v>78</v>
      </c>
      <c r="C31" s="9">
        <v>0</v>
      </c>
      <c r="D31" s="5">
        <v>224.5</v>
      </c>
      <c r="E31" s="5">
        <f t="shared" si="0"/>
        <v>0</v>
      </c>
      <c r="F31" s="6">
        <f t="shared" si="1"/>
        <v>0</v>
      </c>
      <c r="G31" s="4"/>
    </row>
    <row r="32" spans="1:7">
      <c r="A32" t="s">
        <v>75</v>
      </c>
      <c r="B32" t="s">
        <v>79</v>
      </c>
      <c r="C32" s="9">
        <v>2000</v>
      </c>
      <c r="D32" s="5">
        <v>189.1</v>
      </c>
      <c r="E32" s="5">
        <f t="shared" si="0"/>
        <v>378.2</v>
      </c>
      <c r="F32" s="6">
        <f t="shared" si="1"/>
        <v>0.37901868034955499</v>
      </c>
      <c r="G32" s="4"/>
    </row>
    <row r="33" spans="1:7">
      <c r="A33" t="s">
        <v>75</v>
      </c>
      <c r="B33" t="s">
        <v>80</v>
      </c>
      <c r="C33" s="9">
        <v>0</v>
      </c>
      <c r="D33" s="5">
        <v>205.3</v>
      </c>
      <c r="E33" s="5">
        <f t="shared" si="0"/>
        <v>0</v>
      </c>
      <c r="F33" s="6">
        <f t="shared" si="1"/>
        <v>0</v>
      </c>
      <c r="G33" s="4"/>
    </row>
    <row r="34" spans="1:7">
      <c r="A34" t="s">
        <v>75</v>
      </c>
      <c r="B34" t="s">
        <v>81</v>
      </c>
      <c r="C34" s="9">
        <v>0</v>
      </c>
      <c r="D34" s="5">
        <v>181</v>
      </c>
      <c r="E34" s="5">
        <f t="shared" si="0"/>
        <v>0</v>
      </c>
      <c r="F34" s="6">
        <f t="shared" si="1"/>
        <v>0</v>
      </c>
      <c r="G34" s="4"/>
    </row>
    <row r="35" spans="1:7">
      <c r="A35" t="s">
        <v>75</v>
      </c>
      <c r="B35" t="s">
        <v>82</v>
      </c>
      <c r="C35" s="9">
        <v>0</v>
      </c>
      <c r="D35" s="5">
        <v>144.69999999999999</v>
      </c>
      <c r="E35" s="5">
        <f t="shared" si="0"/>
        <v>0</v>
      </c>
      <c r="F35" s="6">
        <f t="shared" si="1"/>
        <v>0</v>
      </c>
      <c r="G35" s="4"/>
    </row>
    <row r="36" spans="1:7">
      <c r="A36" t="s">
        <v>75</v>
      </c>
      <c r="B36" t="s">
        <v>83</v>
      </c>
      <c r="C36" s="9">
        <v>0</v>
      </c>
      <c r="D36" s="5">
        <v>148.80000000000001</v>
      </c>
      <c r="E36" s="5">
        <f t="shared" si="0"/>
        <v>0</v>
      </c>
      <c r="F36" s="6">
        <f t="shared" si="1"/>
        <v>0</v>
      </c>
      <c r="G36" s="4"/>
    </row>
    <row r="37" spans="1:7">
      <c r="A37" t="s">
        <v>75</v>
      </c>
      <c r="B37" t="s">
        <v>84</v>
      </c>
      <c r="C37" s="9">
        <v>0</v>
      </c>
      <c r="D37" s="5">
        <v>0</v>
      </c>
      <c r="E37" s="5">
        <f t="shared" si="0"/>
        <v>0</v>
      </c>
      <c r="F37" s="6">
        <f t="shared" si="1"/>
        <v>0</v>
      </c>
      <c r="G37" s="4"/>
    </row>
    <row r="38" spans="1:7">
      <c r="A38" t="s">
        <v>85</v>
      </c>
      <c r="B38" t="s">
        <v>86</v>
      </c>
      <c r="C38" s="9">
        <v>0</v>
      </c>
      <c r="D38" s="5">
        <v>381.3</v>
      </c>
      <c r="E38" s="5">
        <f t="shared" si="0"/>
        <v>0</v>
      </c>
      <c r="F38" s="6">
        <f t="shared" si="1"/>
        <v>0</v>
      </c>
      <c r="G38" s="4"/>
    </row>
    <row r="39" spans="1:7">
      <c r="A39" t="s">
        <v>85</v>
      </c>
      <c r="B39" t="s">
        <v>87</v>
      </c>
      <c r="C39" s="9">
        <v>0</v>
      </c>
      <c r="D39" s="5">
        <v>334.6</v>
      </c>
      <c r="E39" s="5">
        <f t="shared" si="0"/>
        <v>0</v>
      </c>
      <c r="F39" s="6">
        <f t="shared" si="1"/>
        <v>0</v>
      </c>
      <c r="G39" s="4"/>
    </row>
    <row r="40" spans="1:7">
      <c r="A40" t="s">
        <v>85</v>
      </c>
      <c r="B40" t="s">
        <v>88</v>
      </c>
      <c r="C40" s="9">
        <v>0</v>
      </c>
      <c r="D40" s="5">
        <v>297.60000000000002</v>
      </c>
      <c r="E40" s="5">
        <f t="shared" si="0"/>
        <v>0</v>
      </c>
      <c r="F40" s="6">
        <f t="shared" si="1"/>
        <v>0</v>
      </c>
      <c r="G40" s="4"/>
    </row>
    <row r="41" spans="1:7">
      <c r="A41" t="s">
        <v>85</v>
      </c>
      <c r="B41" t="s">
        <v>89</v>
      </c>
      <c r="C41" s="9">
        <v>0</v>
      </c>
      <c r="D41" s="5">
        <v>348.7</v>
      </c>
      <c r="E41" s="5">
        <f t="shared" si="0"/>
        <v>0</v>
      </c>
      <c r="F41" s="6">
        <f t="shared" si="1"/>
        <v>0</v>
      </c>
      <c r="G41" s="4"/>
    </row>
    <row r="42" spans="1:7">
      <c r="A42" t="s">
        <v>85</v>
      </c>
      <c r="B42" t="s">
        <v>90</v>
      </c>
      <c r="C42" s="9">
        <v>0</v>
      </c>
      <c r="D42" s="5">
        <v>230.1</v>
      </c>
      <c r="E42" s="5">
        <f t="shared" si="0"/>
        <v>0</v>
      </c>
      <c r="F42" s="6">
        <f t="shared" si="1"/>
        <v>0</v>
      </c>
      <c r="G42" s="4"/>
    </row>
    <row r="43" spans="1:7">
      <c r="A43" t="s">
        <v>85</v>
      </c>
      <c r="B43" t="s">
        <v>91</v>
      </c>
      <c r="C43" s="9">
        <v>0</v>
      </c>
      <c r="D43" s="5">
        <v>177.9</v>
      </c>
      <c r="E43" s="5">
        <f t="shared" si="0"/>
        <v>0</v>
      </c>
      <c r="F43" s="6">
        <f t="shared" si="1"/>
        <v>0</v>
      </c>
      <c r="G43" s="4"/>
    </row>
    <row r="44" spans="1:7">
      <c r="A44" t="s">
        <v>85</v>
      </c>
      <c r="B44" t="s">
        <v>92</v>
      </c>
      <c r="C44" s="9">
        <v>0</v>
      </c>
      <c r="D44" s="5">
        <v>527.9</v>
      </c>
      <c r="E44" s="5">
        <f t="shared" si="0"/>
        <v>0</v>
      </c>
      <c r="F44" s="6">
        <f t="shared" si="1"/>
        <v>0</v>
      </c>
      <c r="G44" s="4"/>
    </row>
    <row r="45" spans="1:7">
      <c r="A45" t="s">
        <v>85</v>
      </c>
      <c r="B45" t="s">
        <v>93</v>
      </c>
      <c r="C45" s="9">
        <v>0</v>
      </c>
      <c r="D45" s="5">
        <v>522.6</v>
      </c>
      <c r="E45" s="5">
        <f t="shared" si="0"/>
        <v>0</v>
      </c>
      <c r="F45" s="6">
        <f t="shared" si="1"/>
        <v>0</v>
      </c>
      <c r="G45" s="4"/>
    </row>
    <row r="46" spans="1:7">
      <c r="A46" t="s">
        <v>85</v>
      </c>
      <c r="B46" t="s">
        <v>94</v>
      </c>
      <c r="C46" s="9">
        <v>0</v>
      </c>
      <c r="D46" s="5">
        <v>475.2</v>
      </c>
      <c r="E46" s="5">
        <f t="shared" si="0"/>
        <v>0</v>
      </c>
      <c r="F46" s="6">
        <f t="shared" si="1"/>
        <v>0</v>
      </c>
      <c r="G46" s="4"/>
    </row>
    <row r="47" spans="1:7">
      <c r="A47" t="s">
        <v>85</v>
      </c>
      <c r="B47" t="s">
        <v>95</v>
      </c>
      <c r="C47" s="9">
        <v>0</v>
      </c>
      <c r="D47" s="5">
        <v>508</v>
      </c>
      <c r="E47" s="5">
        <f t="shared" si="0"/>
        <v>0</v>
      </c>
      <c r="F47" s="6">
        <f t="shared" si="1"/>
        <v>0</v>
      </c>
      <c r="G47" s="4"/>
    </row>
    <row r="48" spans="1:7">
      <c r="A48" t="s">
        <v>85</v>
      </c>
      <c r="B48" t="s">
        <v>96</v>
      </c>
      <c r="C48" s="9">
        <v>0</v>
      </c>
      <c r="D48" s="5">
        <v>419.6</v>
      </c>
      <c r="E48" s="5">
        <f t="shared" si="0"/>
        <v>0</v>
      </c>
      <c r="F48" s="6">
        <f t="shared" si="1"/>
        <v>0</v>
      </c>
      <c r="G48" s="4"/>
    </row>
    <row r="49" spans="1:7">
      <c r="A49" t="s">
        <v>85</v>
      </c>
      <c r="B49" t="s">
        <v>97</v>
      </c>
      <c r="C49" s="9">
        <v>0</v>
      </c>
      <c r="D49" s="5">
        <v>328.8</v>
      </c>
      <c r="E49" s="5">
        <f t="shared" si="0"/>
        <v>0</v>
      </c>
      <c r="F49" s="6">
        <f t="shared" si="1"/>
        <v>0</v>
      </c>
      <c r="G49" s="4"/>
    </row>
    <row r="50" spans="1:7">
      <c r="A50" t="s">
        <v>98</v>
      </c>
      <c r="B50" t="s">
        <v>99</v>
      </c>
      <c r="C50" s="9">
        <v>0</v>
      </c>
      <c r="D50" s="5">
        <v>161.30000000000001</v>
      </c>
      <c r="E50" s="5">
        <f t="shared" si="0"/>
        <v>0</v>
      </c>
      <c r="F50" s="6">
        <f t="shared" si="1"/>
        <v>0</v>
      </c>
      <c r="G50" s="4"/>
    </row>
    <row r="51" spans="1:7" ht="15">
      <c r="A51" s="8" t="s">
        <v>100</v>
      </c>
      <c r="B51" s="8"/>
      <c r="C51" s="10">
        <f>SUM(C4:C50)</f>
        <v>15400</v>
      </c>
      <c r="D51" s="10"/>
      <c r="E51" s="10">
        <f>SUM(E4:E50)</f>
        <v>997.84000000000015</v>
      </c>
      <c r="F51" s="11">
        <f>SUM(F4:F50)</f>
        <v>0.99999999999999989</v>
      </c>
      <c r="G51" s="8"/>
    </row>
  </sheetData>
  <mergeCells count="1">
    <mergeCell ref="A1:G1"/>
  </mergeCells>
  <conditionalFormatting sqref="E4:E50">
    <cfRule type="dataBar" priority="1">
      <dataBar>
        <cfvo type="min"/>
        <cfvo type="max"/>
        <color rgb="FF0F766E"/>
      </dataBar>
    </cfRule>
    <cfRule type="dataBar" priority="2">
      <dataBar>
        <cfvo type="min"/>
        <cfvo type="max"/>
        <color rgb="FF0F766E"/>
      </dataBar>
      <extLst>
        <ext xmlns:x14="http://schemas.microsoft.com/office/spreadsheetml/2009/9/main" uri="{B025F937-C7B1-47D3-B67F-A62EFF666E3E}">
          <x14:id>{8911996E-4075-66B8-2C05-73E938E95E6F}</x14:id>
        </ext>
      </extLst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911996E-4075-66B8-2C05-73E938E95E6F}">
            <x14:dataBar>
              <x14:cfvo type="min"/>
              <x14:cfvo type="max"/>
              <x14:negativeFillColor auto="1"/>
              <x14:axisColor auto="1"/>
            </x14:dataBar>
          </x14:cfRule>
          <xm:sqref>E4:E50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K56"/>
  <sheetViews>
    <sheetView topLeftCell="A29" workbookViewId="0">
      <selection activeCell="D48" sqref="D48"/>
    </sheetView>
  </sheetViews>
  <sheetFormatPr baseColWidth="10" defaultColWidth="9" defaultRowHeight="14.25"/>
  <cols>
    <col min="1" max="1" width="26" customWidth="1"/>
    <col min="2" max="2" width="58" customWidth="1"/>
    <col min="3" max="3" width="18" customWidth="1"/>
    <col min="4" max="4" width="14" customWidth="1"/>
    <col min="5" max="5" width="18" customWidth="1"/>
    <col min="6" max="6" width="16" customWidth="1"/>
    <col min="7" max="7" width="34" customWidth="1"/>
  </cols>
  <sheetData>
    <row r="1" spans="1:11" ht="21">
      <c r="A1" s="1" t="s">
        <v>101</v>
      </c>
      <c r="B1" s="33"/>
      <c r="C1" s="33"/>
      <c r="D1" s="33"/>
      <c r="E1" s="33"/>
      <c r="F1" s="33"/>
      <c r="G1" s="33"/>
      <c r="H1" s="14"/>
      <c r="I1" s="14"/>
      <c r="J1" s="14"/>
      <c r="K1" s="14"/>
    </row>
    <row r="3" spans="1:11" ht="30">
      <c r="A3" s="3" t="s">
        <v>42</v>
      </c>
      <c r="B3" s="3" t="s">
        <v>102</v>
      </c>
      <c r="C3" s="3" t="s">
        <v>44</v>
      </c>
      <c r="D3" s="3" t="s">
        <v>45</v>
      </c>
      <c r="E3" s="3" t="s">
        <v>46</v>
      </c>
      <c r="F3" s="3" t="s">
        <v>47</v>
      </c>
      <c r="G3" s="3" t="s">
        <v>48</v>
      </c>
    </row>
    <row r="4" spans="1:11">
      <c r="A4" t="s">
        <v>49</v>
      </c>
      <c r="B4" t="s">
        <v>50</v>
      </c>
      <c r="C4" s="9">
        <v>0</v>
      </c>
      <c r="D4" s="5">
        <v>0</v>
      </c>
      <c r="E4" s="5">
        <f t="shared" ref="E4:E55" si="0">C4*D4/1000</f>
        <v>0</v>
      </c>
      <c r="F4" s="6">
        <f t="shared" ref="F4:F55" si="1">IFERROR(E4/$E$56,0)</f>
        <v>0</v>
      </c>
      <c r="G4" s="4"/>
    </row>
    <row r="5" spans="1:11">
      <c r="A5" t="s">
        <v>49</v>
      </c>
      <c r="B5" t="s">
        <v>51</v>
      </c>
      <c r="C5" s="9">
        <v>0</v>
      </c>
      <c r="D5" s="5">
        <v>5.6</v>
      </c>
      <c r="E5" s="5">
        <f t="shared" si="0"/>
        <v>0</v>
      </c>
      <c r="F5" s="6">
        <f t="shared" si="1"/>
        <v>0</v>
      </c>
      <c r="G5" s="4"/>
    </row>
    <row r="6" spans="1:11">
      <c r="A6" t="s">
        <v>49</v>
      </c>
      <c r="B6" t="s">
        <v>52</v>
      </c>
      <c r="C6" s="9">
        <v>0</v>
      </c>
      <c r="D6" s="5">
        <v>11.3</v>
      </c>
      <c r="E6" s="5">
        <f t="shared" si="0"/>
        <v>0</v>
      </c>
      <c r="F6" s="6">
        <f t="shared" si="1"/>
        <v>0</v>
      </c>
      <c r="G6" s="4"/>
    </row>
    <row r="7" spans="1:11">
      <c r="A7" t="s">
        <v>49</v>
      </c>
      <c r="B7" t="s">
        <v>53</v>
      </c>
      <c r="C7" s="9">
        <v>0</v>
      </c>
      <c r="D7" s="5">
        <v>9.8000000000000007</v>
      </c>
      <c r="E7" s="5">
        <f t="shared" si="0"/>
        <v>0</v>
      </c>
      <c r="F7" s="6">
        <f t="shared" si="1"/>
        <v>0</v>
      </c>
      <c r="G7" s="4"/>
    </row>
    <row r="8" spans="1:11">
      <c r="A8" t="s">
        <v>49</v>
      </c>
      <c r="B8" t="s">
        <v>54</v>
      </c>
      <c r="C8" s="9">
        <v>0</v>
      </c>
      <c r="D8" s="5">
        <v>45.7</v>
      </c>
      <c r="E8" s="5">
        <f t="shared" si="0"/>
        <v>0</v>
      </c>
      <c r="F8" s="6">
        <f t="shared" si="1"/>
        <v>0</v>
      </c>
      <c r="G8" s="4"/>
    </row>
    <row r="9" spans="1:11">
      <c r="A9" t="s">
        <v>55</v>
      </c>
      <c r="B9" t="s">
        <v>56</v>
      </c>
      <c r="C9" s="9">
        <v>0</v>
      </c>
      <c r="D9" s="7">
        <v>25.4</v>
      </c>
      <c r="E9" s="5">
        <f t="shared" si="0"/>
        <v>0</v>
      </c>
      <c r="F9" s="6">
        <f t="shared" si="1"/>
        <v>0</v>
      </c>
      <c r="G9" s="4"/>
    </row>
    <row r="10" spans="1:11">
      <c r="A10" s="15" t="s">
        <v>55</v>
      </c>
      <c r="B10" s="15" t="s">
        <v>57</v>
      </c>
      <c r="C10" s="9">
        <v>0</v>
      </c>
      <c r="D10" s="7">
        <v>7.1</v>
      </c>
      <c r="E10" s="5">
        <f t="shared" ref="E10:E17" si="2">C10*D10/1000</f>
        <v>0</v>
      </c>
      <c r="F10" s="6">
        <f t="shared" si="1"/>
        <v>0</v>
      </c>
      <c r="G10" s="4"/>
    </row>
    <row r="11" spans="1:11">
      <c r="A11" s="15" t="s">
        <v>55</v>
      </c>
      <c r="B11" s="15" t="s">
        <v>103</v>
      </c>
      <c r="C11" s="9">
        <v>0</v>
      </c>
      <c r="D11" s="7">
        <v>42.7</v>
      </c>
      <c r="E11" s="5">
        <f t="shared" si="2"/>
        <v>0</v>
      </c>
      <c r="F11" s="6">
        <f t="shared" si="1"/>
        <v>0</v>
      </c>
      <c r="G11" s="4"/>
    </row>
    <row r="12" spans="1:11">
      <c r="A12" s="15" t="s">
        <v>55</v>
      </c>
      <c r="B12" s="15" t="s">
        <v>59</v>
      </c>
      <c r="C12" s="9">
        <v>0</v>
      </c>
      <c r="D12" s="7">
        <v>134.19999999999999</v>
      </c>
      <c r="E12" s="5">
        <f t="shared" si="2"/>
        <v>0</v>
      </c>
      <c r="F12" s="6">
        <f t="shared" si="1"/>
        <v>0</v>
      </c>
      <c r="G12" s="4"/>
    </row>
    <row r="13" spans="1:11">
      <c r="A13" s="15" t="s">
        <v>55</v>
      </c>
      <c r="B13" s="15" t="s">
        <v>60</v>
      </c>
      <c r="C13" s="9">
        <v>0</v>
      </c>
      <c r="D13" s="7">
        <v>125</v>
      </c>
      <c r="E13" s="5">
        <f t="shared" si="2"/>
        <v>0</v>
      </c>
      <c r="F13" s="6">
        <f t="shared" si="1"/>
        <v>0</v>
      </c>
      <c r="G13" s="4"/>
    </row>
    <row r="14" spans="1:11">
      <c r="A14" s="15" t="s">
        <v>55</v>
      </c>
      <c r="B14" s="15" t="s">
        <v>61</v>
      </c>
      <c r="C14" s="9">
        <v>0</v>
      </c>
      <c r="D14" s="7">
        <v>103.4</v>
      </c>
      <c r="E14" s="5">
        <f t="shared" si="2"/>
        <v>0</v>
      </c>
      <c r="F14" s="6">
        <f t="shared" si="1"/>
        <v>0</v>
      </c>
      <c r="G14" s="4"/>
    </row>
    <row r="15" spans="1:11">
      <c r="A15" s="15" t="s">
        <v>55</v>
      </c>
      <c r="B15" s="15" t="s">
        <v>62</v>
      </c>
      <c r="C15" s="9">
        <v>0</v>
      </c>
      <c r="D15" s="7">
        <v>87.7</v>
      </c>
      <c r="E15" s="5">
        <f t="shared" si="2"/>
        <v>0</v>
      </c>
      <c r="F15" s="6">
        <f t="shared" si="1"/>
        <v>0</v>
      </c>
      <c r="G15" s="4"/>
    </row>
    <row r="16" spans="1:11">
      <c r="A16" s="15" t="s">
        <v>55</v>
      </c>
      <c r="B16" t="s">
        <v>63</v>
      </c>
      <c r="C16" s="9">
        <v>0</v>
      </c>
      <c r="D16" s="7">
        <v>55.6</v>
      </c>
      <c r="E16" s="5">
        <f t="shared" si="2"/>
        <v>0</v>
      </c>
      <c r="F16" s="6">
        <f t="shared" si="1"/>
        <v>0</v>
      </c>
      <c r="G16" s="4"/>
    </row>
    <row r="17" spans="1:7">
      <c r="A17" s="15" t="s">
        <v>55</v>
      </c>
      <c r="B17" s="15" t="s">
        <v>64</v>
      </c>
      <c r="C17" s="9">
        <v>0</v>
      </c>
      <c r="D17" s="7">
        <v>56.4</v>
      </c>
      <c r="E17" s="5">
        <f t="shared" si="2"/>
        <v>0</v>
      </c>
      <c r="F17" s="6">
        <f t="shared" si="1"/>
        <v>0</v>
      </c>
      <c r="G17" s="4"/>
    </row>
    <row r="18" spans="1:7">
      <c r="A18" t="s">
        <v>65</v>
      </c>
      <c r="B18" t="s">
        <v>66</v>
      </c>
      <c r="C18" s="9">
        <v>0</v>
      </c>
      <c r="D18" s="5">
        <v>156.5</v>
      </c>
      <c r="E18" s="5">
        <f t="shared" si="0"/>
        <v>0</v>
      </c>
      <c r="F18" s="6">
        <f t="shared" si="1"/>
        <v>0</v>
      </c>
      <c r="G18" s="4"/>
    </row>
    <row r="19" spans="1:7">
      <c r="A19" t="s">
        <v>65</v>
      </c>
      <c r="B19" t="s">
        <v>67</v>
      </c>
      <c r="C19" s="9">
        <v>0</v>
      </c>
      <c r="D19" s="5">
        <v>134.1</v>
      </c>
      <c r="E19" s="5">
        <f t="shared" si="0"/>
        <v>0</v>
      </c>
      <c r="F19" s="6">
        <f t="shared" si="1"/>
        <v>0</v>
      </c>
      <c r="G19" s="4"/>
    </row>
    <row r="20" spans="1:7">
      <c r="A20" t="s">
        <v>65</v>
      </c>
      <c r="B20" t="s">
        <v>68</v>
      </c>
      <c r="C20" s="9">
        <v>0</v>
      </c>
      <c r="D20" s="5">
        <v>65.7</v>
      </c>
      <c r="E20" s="5">
        <f t="shared" si="0"/>
        <v>0</v>
      </c>
      <c r="F20" s="6">
        <f t="shared" si="1"/>
        <v>0</v>
      </c>
      <c r="G20" s="4"/>
    </row>
    <row r="21" spans="1:7">
      <c r="A21" t="s">
        <v>65</v>
      </c>
      <c r="B21" t="s">
        <v>69</v>
      </c>
      <c r="C21" s="9">
        <v>0</v>
      </c>
      <c r="D21" s="5">
        <v>74.099999999999994</v>
      </c>
      <c r="E21" s="5">
        <f t="shared" si="0"/>
        <v>0</v>
      </c>
      <c r="F21" s="6">
        <f t="shared" si="1"/>
        <v>0</v>
      </c>
      <c r="G21" s="4"/>
    </row>
    <row r="22" spans="1:7">
      <c r="A22" t="s">
        <v>70</v>
      </c>
      <c r="B22" t="s">
        <v>67</v>
      </c>
      <c r="C22" s="9">
        <v>0</v>
      </c>
      <c r="D22" s="5">
        <v>121.7</v>
      </c>
      <c r="E22" s="5">
        <f t="shared" si="0"/>
        <v>0</v>
      </c>
      <c r="F22" s="6">
        <f t="shared" si="1"/>
        <v>0</v>
      </c>
      <c r="G22" s="4"/>
    </row>
    <row r="23" spans="1:7">
      <c r="A23" t="s">
        <v>70</v>
      </c>
      <c r="B23" t="s">
        <v>71</v>
      </c>
      <c r="C23" s="9">
        <v>0</v>
      </c>
      <c r="D23" s="5">
        <v>155.80000000000001</v>
      </c>
      <c r="E23" s="5">
        <f t="shared" si="0"/>
        <v>0</v>
      </c>
      <c r="F23" s="6">
        <f t="shared" si="1"/>
        <v>0</v>
      </c>
      <c r="G23" s="4"/>
    </row>
    <row r="24" spans="1:7">
      <c r="A24" t="s">
        <v>70</v>
      </c>
      <c r="B24" t="s">
        <v>72</v>
      </c>
      <c r="C24" s="9">
        <v>0</v>
      </c>
      <c r="D24" s="5">
        <v>205</v>
      </c>
      <c r="E24" s="5">
        <f t="shared" si="0"/>
        <v>0</v>
      </c>
      <c r="F24" s="6">
        <f t="shared" si="1"/>
        <v>0</v>
      </c>
      <c r="G24" s="4"/>
    </row>
    <row r="25" spans="1:7">
      <c r="A25" t="s">
        <v>70</v>
      </c>
      <c r="B25" t="s">
        <v>68</v>
      </c>
      <c r="C25" s="9">
        <v>10000</v>
      </c>
      <c r="D25" s="5">
        <v>57.9</v>
      </c>
      <c r="E25" s="5">
        <f t="shared" si="0"/>
        <v>579</v>
      </c>
      <c r="F25" s="6">
        <f t="shared" si="1"/>
        <v>0.10492551919104055</v>
      </c>
      <c r="G25" s="4"/>
    </row>
    <row r="26" spans="1:7">
      <c r="A26" t="s">
        <v>70</v>
      </c>
      <c r="B26" t="s">
        <v>69</v>
      </c>
      <c r="C26" s="9">
        <v>0</v>
      </c>
      <c r="D26" s="5">
        <v>68.599999999999994</v>
      </c>
      <c r="E26" s="5">
        <f t="shared" si="0"/>
        <v>0</v>
      </c>
      <c r="F26" s="6">
        <f t="shared" si="1"/>
        <v>0</v>
      </c>
      <c r="G26" s="4"/>
    </row>
    <row r="27" spans="1:7">
      <c r="A27" t="s">
        <v>70</v>
      </c>
      <c r="B27" t="s">
        <v>73</v>
      </c>
      <c r="C27" s="9">
        <v>0</v>
      </c>
      <c r="D27" s="5">
        <v>81.7</v>
      </c>
      <c r="E27" s="5">
        <f t="shared" si="0"/>
        <v>0</v>
      </c>
      <c r="F27" s="6">
        <f t="shared" si="1"/>
        <v>0</v>
      </c>
      <c r="G27" s="4"/>
    </row>
    <row r="28" spans="1:7">
      <c r="A28" t="s">
        <v>70</v>
      </c>
      <c r="B28" t="s">
        <v>74</v>
      </c>
      <c r="C28" s="9">
        <v>0</v>
      </c>
      <c r="D28" s="5">
        <v>118.1</v>
      </c>
      <c r="E28" s="5">
        <f t="shared" si="0"/>
        <v>0</v>
      </c>
      <c r="F28" s="6">
        <f t="shared" si="1"/>
        <v>0</v>
      </c>
      <c r="G28" s="4"/>
    </row>
    <row r="29" spans="1:7">
      <c r="A29" t="s">
        <v>75</v>
      </c>
      <c r="B29" t="s">
        <v>76</v>
      </c>
      <c r="C29" s="9">
        <v>2000</v>
      </c>
      <c r="D29" s="5">
        <v>299.10000000000002</v>
      </c>
      <c r="E29" s="5">
        <f t="shared" si="0"/>
        <v>598.20000000000005</v>
      </c>
      <c r="F29" s="6">
        <f t="shared" si="1"/>
        <v>0.10840491464608025</v>
      </c>
      <c r="G29" s="4"/>
    </row>
    <row r="30" spans="1:7">
      <c r="A30" t="s">
        <v>75</v>
      </c>
      <c r="B30" t="s">
        <v>77</v>
      </c>
      <c r="C30" s="9">
        <v>0</v>
      </c>
      <c r="D30" s="5">
        <v>303.5</v>
      </c>
      <c r="E30" s="5">
        <f t="shared" si="0"/>
        <v>0</v>
      </c>
      <c r="F30" s="6">
        <f t="shared" si="1"/>
        <v>0</v>
      </c>
      <c r="G30" s="4"/>
    </row>
    <row r="31" spans="1:7">
      <c r="A31" t="s">
        <v>75</v>
      </c>
      <c r="B31" t="s">
        <v>104</v>
      </c>
      <c r="C31" s="9">
        <v>0</v>
      </c>
      <c r="D31" s="5">
        <v>224.5</v>
      </c>
      <c r="E31" s="5">
        <f t="shared" si="0"/>
        <v>0</v>
      </c>
      <c r="F31" s="6">
        <f t="shared" si="1"/>
        <v>0</v>
      </c>
      <c r="G31" s="4"/>
    </row>
    <row r="32" spans="1:7">
      <c r="A32" t="s">
        <v>75</v>
      </c>
      <c r="B32" t="s">
        <v>79</v>
      </c>
      <c r="C32" s="9">
        <v>0</v>
      </c>
      <c r="D32" s="5">
        <v>189.1</v>
      </c>
      <c r="E32" s="5">
        <f t="shared" si="0"/>
        <v>0</v>
      </c>
      <c r="F32" s="6">
        <f t="shared" si="1"/>
        <v>0</v>
      </c>
      <c r="G32" s="4"/>
    </row>
    <row r="33" spans="1:7">
      <c r="A33" t="s">
        <v>75</v>
      </c>
      <c r="B33" t="s">
        <v>80</v>
      </c>
      <c r="C33" s="9">
        <v>0</v>
      </c>
      <c r="D33" s="5">
        <v>205.3</v>
      </c>
      <c r="E33" s="5">
        <f t="shared" si="0"/>
        <v>0</v>
      </c>
      <c r="F33" s="6">
        <f t="shared" si="1"/>
        <v>0</v>
      </c>
      <c r="G33" s="4"/>
    </row>
    <row r="34" spans="1:7">
      <c r="A34" t="s">
        <v>75</v>
      </c>
      <c r="B34" t="s">
        <v>81</v>
      </c>
      <c r="C34" s="9">
        <v>0</v>
      </c>
      <c r="D34" s="5">
        <v>181</v>
      </c>
      <c r="E34" s="5">
        <f t="shared" si="0"/>
        <v>0</v>
      </c>
      <c r="F34" s="6">
        <f t="shared" si="1"/>
        <v>0</v>
      </c>
      <c r="G34" s="4"/>
    </row>
    <row r="35" spans="1:7">
      <c r="A35" t="s">
        <v>75</v>
      </c>
      <c r="B35" t="s">
        <v>82</v>
      </c>
      <c r="C35" s="9">
        <v>30000</v>
      </c>
      <c r="D35" s="5">
        <v>144.69999999999999</v>
      </c>
      <c r="E35" s="5">
        <f t="shared" si="0"/>
        <v>4341</v>
      </c>
      <c r="F35" s="6">
        <f t="shared" si="1"/>
        <v>0.7866695661628792</v>
      </c>
      <c r="G35" s="4"/>
    </row>
    <row r="36" spans="1:7">
      <c r="A36" t="s">
        <v>75</v>
      </c>
      <c r="B36" t="s">
        <v>83</v>
      </c>
      <c r="C36" s="9">
        <v>0</v>
      </c>
      <c r="D36" s="5">
        <v>148.80000000000001</v>
      </c>
      <c r="E36" s="5">
        <f t="shared" si="0"/>
        <v>0</v>
      </c>
      <c r="F36" s="6">
        <f t="shared" si="1"/>
        <v>0</v>
      </c>
      <c r="G36" s="4"/>
    </row>
    <row r="37" spans="1:7">
      <c r="A37" t="s">
        <v>75</v>
      </c>
      <c r="B37" t="s">
        <v>84</v>
      </c>
      <c r="C37" s="9">
        <v>0</v>
      </c>
      <c r="D37" s="5">
        <v>0</v>
      </c>
      <c r="E37" s="5">
        <f t="shared" si="0"/>
        <v>0</v>
      </c>
      <c r="F37" s="6">
        <f t="shared" si="1"/>
        <v>0</v>
      </c>
      <c r="G37" s="4"/>
    </row>
    <row r="38" spans="1:7">
      <c r="A38" t="s">
        <v>85</v>
      </c>
      <c r="B38" t="s">
        <v>86</v>
      </c>
      <c r="C38" s="9">
        <v>0</v>
      </c>
      <c r="D38" s="5">
        <v>381.3</v>
      </c>
      <c r="E38" s="5">
        <f t="shared" si="0"/>
        <v>0</v>
      </c>
      <c r="F38" s="6">
        <f t="shared" si="1"/>
        <v>0</v>
      </c>
      <c r="G38" s="4"/>
    </row>
    <row r="39" spans="1:7">
      <c r="A39" t="s">
        <v>85</v>
      </c>
      <c r="B39" t="s">
        <v>87</v>
      </c>
      <c r="C39" s="9">
        <v>0</v>
      </c>
      <c r="D39" s="5">
        <v>334.6</v>
      </c>
      <c r="E39" s="5">
        <f t="shared" si="0"/>
        <v>0</v>
      </c>
      <c r="F39" s="6">
        <f t="shared" si="1"/>
        <v>0</v>
      </c>
      <c r="G39" s="4"/>
    </row>
    <row r="40" spans="1:7">
      <c r="A40" t="s">
        <v>85</v>
      </c>
      <c r="B40" t="s">
        <v>88</v>
      </c>
      <c r="C40" s="9">
        <v>0</v>
      </c>
      <c r="D40" s="5">
        <v>297.60000000000002</v>
      </c>
      <c r="E40" s="5">
        <f t="shared" si="0"/>
        <v>0</v>
      </c>
      <c r="F40" s="6">
        <f t="shared" si="1"/>
        <v>0</v>
      </c>
      <c r="G40" s="4"/>
    </row>
    <row r="41" spans="1:7">
      <c r="A41" t="s">
        <v>85</v>
      </c>
      <c r="B41" t="s">
        <v>89</v>
      </c>
      <c r="C41" s="9">
        <v>0</v>
      </c>
      <c r="D41" s="5">
        <v>348.7</v>
      </c>
      <c r="E41" s="5">
        <f t="shared" si="0"/>
        <v>0</v>
      </c>
      <c r="F41" s="6">
        <f t="shared" si="1"/>
        <v>0</v>
      </c>
      <c r="G41" s="4"/>
    </row>
    <row r="42" spans="1:7">
      <c r="A42" t="s">
        <v>85</v>
      </c>
      <c r="B42" t="s">
        <v>90</v>
      </c>
      <c r="C42" s="9">
        <v>0</v>
      </c>
      <c r="D42" s="5">
        <v>230.1</v>
      </c>
      <c r="E42" s="5">
        <f t="shared" si="0"/>
        <v>0</v>
      </c>
      <c r="F42" s="6">
        <f t="shared" si="1"/>
        <v>0</v>
      </c>
      <c r="G42" s="4"/>
    </row>
    <row r="43" spans="1:7">
      <c r="A43" t="s">
        <v>85</v>
      </c>
      <c r="B43" t="s">
        <v>91</v>
      </c>
      <c r="C43" s="9">
        <v>0</v>
      </c>
      <c r="D43" s="5">
        <v>177.9</v>
      </c>
      <c r="E43" s="5">
        <f t="shared" si="0"/>
        <v>0</v>
      </c>
      <c r="F43" s="6">
        <f t="shared" si="1"/>
        <v>0</v>
      </c>
      <c r="G43" s="4"/>
    </row>
    <row r="44" spans="1:7">
      <c r="A44" t="s">
        <v>85</v>
      </c>
      <c r="B44" t="s">
        <v>92</v>
      </c>
      <c r="C44" s="9">
        <v>0</v>
      </c>
      <c r="D44" s="5">
        <v>527.9</v>
      </c>
      <c r="E44" s="5">
        <f t="shared" si="0"/>
        <v>0</v>
      </c>
      <c r="F44" s="6">
        <f t="shared" si="1"/>
        <v>0</v>
      </c>
      <c r="G44" s="4"/>
    </row>
    <row r="45" spans="1:7">
      <c r="A45" t="s">
        <v>85</v>
      </c>
      <c r="B45" t="s">
        <v>93</v>
      </c>
      <c r="C45" s="9">
        <v>0</v>
      </c>
      <c r="D45" s="5">
        <v>522.6</v>
      </c>
      <c r="E45" s="5">
        <f t="shared" si="0"/>
        <v>0</v>
      </c>
      <c r="F45" s="6">
        <f t="shared" si="1"/>
        <v>0</v>
      </c>
      <c r="G45" s="4"/>
    </row>
    <row r="46" spans="1:7">
      <c r="A46" t="s">
        <v>85</v>
      </c>
      <c r="B46" t="s">
        <v>94</v>
      </c>
      <c r="C46" s="9">
        <v>0</v>
      </c>
      <c r="D46" s="5">
        <v>475.2</v>
      </c>
      <c r="E46" s="5">
        <f t="shared" si="0"/>
        <v>0</v>
      </c>
      <c r="F46" s="6">
        <f t="shared" si="1"/>
        <v>0</v>
      </c>
      <c r="G46" s="4"/>
    </row>
    <row r="47" spans="1:7">
      <c r="A47" t="s">
        <v>85</v>
      </c>
      <c r="B47" t="s">
        <v>95</v>
      </c>
      <c r="C47" s="9">
        <v>0</v>
      </c>
      <c r="D47" s="5">
        <v>508</v>
      </c>
      <c r="E47" s="5">
        <f t="shared" si="0"/>
        <v>0</v>
      </c>
      <c r="F47" s="6">
        <f t="shared" si="1"/>
        <v>0</v>
      </c>
      <c r="G47" s="4"/>
    </row>
    <row r="48" spans="1:7">
      <c r="A48" t="s">
        <v>85</v>
      </c>
      <c r="B48" t="s">
        <v>96</v>
      </c>
      <c r="C48" s="9">
        <v>0</v>
      </c>
      <c r="D48" s="5">
        <v>419.6</v>
      </c>
      <c r="E48" s="5">
        <f t="shared" si="0"/>
        <v>0</v>
      </c>
      <c r="F48" s="6">
        <f t="shared" si="1"/>
        <v>0</v>
      </c>
      <c r="G48" s="4"/>
    </row>
    <row r="49" spans="1:7">
      <c r="A49" t="s">
        <v>85</v>
      </c>
      <c r="B49" t="s">
        <v>97</v>
      </c>
      <c r="C49" s="9">
        <v>0</v>
      </c>
      <c r="D49" s="5">
        <v>328.8</v>
      </c>
      <c r="E49" s="5">
        <f t="shared" si="0"/>
        <v>0</v>
      </c>
      <c r="F49" s="6">
        <f t="shared" si="1"/>
        <v>0</v>
      </c>
      <c r="G49" s="4"/>
    </row>
    <row r="50" spans="1:7">
      <c r="A50" t="s">
        <v>98</v>
      </c>
      <c r="B50" t="s">
        <v>99</v>
      </c>
      <c r="C50" s="9">
        <v>0</v>
      </c>
      <c r="D50" s="5">
        <v>161.30000000000001</v>
      </c>
      <c r="E50" s="5">
        <f t="shared" si="0"/>
        <v>0</v>
      </c>
      <c r="F50" s="6">
        <f t="shared" si="1"/>
        <v>0</v>
      </c>
      <c r="G50" s="4"/>
    </row>
    <row r="51" spans="1:7">
      <c r="A51" t="s">
        <v>105</v>
      </c>
      <c r="B51" t="s">
        <v>106</v>
      </c>
      <c r="C51" s="9">
        <v>0</v>
      </c>
      <c r="D51" s="5">
        <v>290.60000000000002</v>
      </c>
      <c r="E51" s="5">
        <f t="shared" si="0"/>
        <v>0</v>
      </c>
      <c r="F51" s="6">
        <f t="shared" si="1"/>
        <v>0</v>
      </c>
      <c r="G51" s="4"/>
    </row>
    <row r="52" spans="1:7">
      <c r="A52" t="s">
        <v>105</v>
      </c>
      <c r="B52" t="s">
        <v>107</v>
      </c>
      <c r="C52" s="9">
        <v>0</v>
      </c>
      <c r="D52" s="5">
        <v>447.1</v>
      </c>
      <c r="E52" s="5">
        <f t="shared" si="0"/>
        <v>0</v>
      </c>
      <c r="F52" s="6">
        <f t="shared" si="1"/>
        <v>0</v>
      </c>
      <c r="G52" s="4"/>
    </row>
    <row r="53" spans="1:7">
      <c r="A53" t="s">
        <v>105</v>
      </c>
      <c r="B53" t="s">
        <v>108</v>
      </c>
      <c r="C53" s="9">
        <v>0</v>
      </c>
      <c r="D53" s="5">
        <v>190.2</v>
      </c>
      <c r="E53" s="5">
        <f t="shared" si="0"/>
        <v>0</v>
      </c>
      <c r="F53" s="6">
        <f t="shared" si="1"/>
        <v>0</v>
      </c>
      <c r="G53" s="4"/>
    </row>
    <row r="54" spans="1:7">
      <c r="A54" t="s">
        <v>105</v>
      </c>
      <c r="B54" t="s">
        <v>109</v>
      </c>
      <c r="C54" s="9">
        <v>0</v>
      </c>
      <c r="D54" s="5">
        <v>393</v>
      </c>
      <c r="E54" s="5">
        <f t="shared" si="0"/>
        <v>0</v>
      </c>
      <c r="F54" s="6">
        <f t="shared" si="1"/>
        <v>0</v>
      </c>
      <c r="G54" s="4"/>
    </row>
    <row r="55" spans="1:7">
      <c r="A55" t="s">
        <v>105</v>
      </c>
      <c r="B55" t="s">
        <v>110</v>
      </c>
      <c r="C55" s="9">
        <v>0</v>
      </c>
      <c r="D55" s="5">
        <v>605.6</v>
      </c>
      <c r="E55" s="5">
        <f t="shared" si="0"/>
        <v>0</v>
      </c>
      <c r="F55" s="6">
        <f t="shared" si="1"/>
        <v>0</v>
      </c>
      <c r="G55" s="4"/>
    </row>
    <row r="56" spans="1:7" ht="15">
      <c r="A56" s="8" t="s">
        <v>100</v>
      </c>
      <c r="B56" s="8"/>
      <c r="C56" s="10">
        <f>SUM(C4:C55)</f>
        <v>42000</v>
      </c>
      <c r="D56" s="10"/>
      <c r="E56" s="10">
        <f>SUM(E4:E55)</f>
        <v>5518.2</v>
      </c>
      <c r="F56" s="11">
        <f>SUM(F4:F55)</f>
        <v>1</v>
      </c>
      <c r="G56" s="8"/>
    </row>
  </sheetData>
  <mergeCells count="1">
    <mergeCell ref="A1:G1"/>
  </mergeCells>
  <conditionalFormatting sqref="E4:E55">
    <cfRule type="dataBar" priority="1">
      <dataBar>
        <cfvo type="min"/>
        <cfvo type="max"/>
        <color rgb="FF0F766E"/>
      </dataBar>
    </cfRule>
    <cfRule type="dataBar" priority="2">
      <dataBar>
        <cfvo type="min"/>
        <cfvo type="max"/>
        <color rgb="FF0F766E"/>
      </dataBar>
      <extLst>
        <ext xmlns:x14="http://schemas.microsoft.com/office/spreadsheetml/2009/9/main" uri="{B025F937-C7B1-47D3-B67F-A62EFF666E3E}">
          <x14:id>{BF25AF33-D927-8630-0FDE-C19F070EFF37}</x14:id>
        </ext>
      </extLst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F25AF33-D927-8630-0FDE-C19F070EFF37}">
            <x14:dataBar>
              <x14:cfvo type="min"/>
              <x14:cfvo type="max"/>
              <x14:negativeFillColor auto="1"/>
              <x14:axisColor auto="1"/>
            </x14:dataBar>
          </x14:cfRule>
          <xm:sqref>E4:E55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A1:E24"/>
  <sheetViews>
    <sheetView topLeftCell="A14" zoomScale="132" zoomScaleNormal="100" workbookViewId="0">
      <selection activeCell="G39" sqref="G39"/>
    </sheetView>
  </sheetViews>
  <sheetFormatPr baseColWidth="10" defaultColWidth="9" defaultRowHeight="14.25"/>
  <cols>
    <col min="1" max="1" width="24" customWidth="1"/>
    <col min="2" max="3" width="18" customWidth="1"/>
    <col min="4" max="4" width="24.875" customWidth="1"/>
  </cols>
  <sheetData>
    <row r="1" spans="1:5" ht="21">
      <c r="A1" s="36" t="s">
        <v>111</v>
      </c>
      <c r="B1" s="33"/>
      <c r="C1" s="33"/>
      <c r="D1" s="33"/>
      <c r="E1" s="14"/>
    </row>
    <row r="3" spans="1:5" ht="15">
      <c r="A3" s="37" t="e">
        <f>"Gesamtübersicht "&amp;[1]Unternehmensdaten!B6</f>
        <v>#REF!</v>
      </c>
      <c r="B3" s="37"/>
      <c r="C3" s="37"/>
      <c r="D3" s="37"/>
    </row>
    <row r="4" spans="1:5" ht="15" thickBot="1"/>
    <row r="5" spans="1:5" ht="15">
      <c r="A5" s="38" t="s">
        <v>112</v>
      </c>
      <c r="B5" s="39"/>
      <c r="C5" s="38" t="s">
        <v>113</v>
      </c>
      <c r="D5" s="39"/>
    </row>
    <row r="6" spans="1:5" ht="15.75" thickBot="1">
      <c r="A6" s="40">
        <f>'Données de l’entreprise'!B15</f>
        <v>6516.04</v>
      </c>
      <c r="B6" s="41"/>
      <c r="C6" s="40">
        <f>'Données de l’entreprise'!B17</f>
        <v>296.18363636363637</v>
      </c>
      <c r="D6" s="41"/>
    </row>
    <row r="9" spans="1:5" ht="30">
      <c r="A9" s="3" t="s">
        <v>114</v>
      </c>
      <c r="B9" s="3" t="str">
        <f>'Données de l’entreprise'!B6&amp;" zurückgelegte km"</f>
        <v>2026 zurückgelegte km</v>
      </c>
      <c r="C9" s="3" t="s">
        <v>46</v>
      </c>
      <c r="D9" s="3" t="s">
        <v>115</v>
      </c>
    </row>
    <row r="10" spans="1:5">
      <c r="A10" s="21" t="s">
        <v>116</v>
      </c>
      <c r="B10" s="26" t="e">
        <f>SUM(tblModalSplitDashboard[km de voyages pendulaires])</f>
        <v>#VALUE!</v>
      </c>
      <c r="C10" s="28">
        <f>'Données de l’entreprise'!B13</f>
        <v>997.84000000000015</v>
      </c>
      <c r="D10" s="22">
        <f>IFERROR(C10/$C$12,0)</f>
        <v>0.15313595373877387</v>
      </c>
    </row>
    <row r="11" spans="1:5">
      <c r="A11" s="21" t="s">
        <v>117</v>
      </c>
      <c r="B11" s="26" t="e">
        <f>SUM(tblModalSplitDashboard[km de voyages professionnels])</f>
        <v>#VALUE!</v>
      </c>
      <c r="C11" s="28">
        <f>'Données de l’entreprise'!B14</f>
        <v>5518.2</v>
      </c>
      <c r="D11" s="22">
        <f>IFERROR(C11/$C$12,0)</f>
        <v>0.84686404626122613</v>
      </c>
    </row>
    <row r="12" spans="1:5" ht="15">
      <c r="A12" s="16" t="s">
        <v>100</v>
      </c>
      <c r="B12" s="27" t="e">
        <f>B11+B10</f>
        <v>#VALUE!</v>
      </c>
      <c r="C12" s="29">
        <f>SUM(C10:C11)</f>
        <v>6516.04</v>
      </c>
      <c r="D12" s="23">
        <f>SUM(D10:D11)</f>
        <v>1</v>
      </c>
    </row>
    <row r="14" spans="1:5" ht="275.25" customHeight="1"/>
    <row r="16" spans="1:5" ht="30">
      <c r="A16" s="3" t="s">
        <v>42</v>
      </c>
      <c r="B16" s="3" t="s">
        <v>118</v>
      </c>
      <c r="C16" s="3" t="s">
        <v>119</v>
      </c>
      <c r="D16" s="3" t="s">
        <v>120</v>
      </c>
    </row>
    <row r="17" spans="1:4">
      <c r="A17" t="s">
        <v>49</v>
      </c>
      <c r="B17" s="12" t="e">
        <f>SUMIF('Mobilité pendulaire_A'!$A$4:$A$50,A17,[2]Pendelmobilität_A!$C$4:$C$50)</f>
        <v>#VALUE!</v>
      </c>
      <c r="C17" s="12" t="e">
        <f>SUMIF('Voyages professionnels'!$A$4:$A$55,A17,[3]Geschäftsreisen!$C$4:$C$55)</f>
        <v>#VALUE!</v>
      </c>
      <c r="D17" s="12" t="e">
        <f t="shared" ref="D17:D24" si="0">SUM(B17:C17)</f>
        <v>#VALUE!</v>
      </c>
    </row>
    <row r="18" spans="1:4">
      <c r="A18" t="s">
        <v>55</v>
      </c>
      <c r="B18" s="12" t="e">
        <f>SUMIF('Mobilité pendulaire_A'!$A$4:$A$50,A18,[2]Pendelmobilität_A!$C$4:$C$50)</f>
        <v>#VALUE!</v>
      </c>
      <c r="C18" s="12" t="e">
        <f>SUMIF('Voyages professionnels'!$A$4:$A$55,A18,[3]Geschäftsreisen!$C$4:$C$55)</f>
        <v>#VALUE!</v>
      </c>
      <c r="D18" s="12" t="e">
        <f t="shared" si="0"/>
        <v>#VALUE!</v>
      </c>
    </row>
    <row r="19" spans="1:4">
      <c r="A19" t="s">
        <v>65</v>
      </c>
      <c r="B19" s="12" t="e">
        <f>SUMIF('Mobilité pendulaire_A'!$A$4:$A$50,A19,[2]Pendelmobilität_A!$C$4:$C$50)</f>
        <v>#VALUE!</v>
      </c>
      <c r="C19" s="12" t="e">
        <f>SUMIF('Voyages professionnels'!$A$4:$A$55,A19,[3]Geschäftsreisen!$C$4:$C$55)</f>
        <v>#VALUE!</v>
      </c>
      <c r="D19" s="12" t="e">
        <f t="shared" si="0"/>
        <v>#VALUE!</v>
      </c>
    </row>
    <row r="20" spans="1:4">
      <c r="A20" t="s">
        <v>70</v>
      </c>
      <c r="B20" s="12" t="e">
        <f>SUMIF('Mobilité pendulaire_A'!$A$4:$A$50,A20,[2]Pendelmobilität_A!$C$4:$C$50)</f>
        <v>#VALUE!</v>
      </c>
      <c r="C20" s="12" t="e">
        <f>SUMIF('Voyages professionnels'!$A$4:$A$55,A20,[3]Geschäftsreisen!$C$4:$C$55)</f>
        <v>#VALUE!</v>
      </c>
      <c r="D20" s="12" t="e">
        <f t="shared" si="0"/>
        <v>#VALUE!</v>
      </c>
    </row>
    <row r="21" spans="1:4">
      <c r="A21" t="s">
        <v>75</v>
      </c>
      <c r="B21" s="12" t="e">
        <f>SUMIF('Mobilité pendulaire_A'!$A$4:$A$50,A21,[2]Pendelmobilität_A!$C$4:$C$50)</f>
        <v>#VALUE!</v>
      </c>
      <c r="C21" s="12" t="e">
        <f>SUMIF('Voyages professionnels'!$A$4:$A$55,A21,[3]Geschäftsreisen!$C$4:$C$55)</f>
        <v>#VALUE!</v>
      </c>
      <c r="D21" s="12" t="e">
        <f t="shared" si="0"/>
        <v>#VALUE!</v>
      </c>
    </row>
    <row r="22" spans="1:4">
      <c r="A22" t="s">
        <v>85</v>
      </c>
      <c r="B22" s="12" t="e">
        <f>SUMIF('Mobilité pendulaire_A'!$A$4:$A$50,A22,[2]Pendelmobilität_A!$C$4:$C$50)</f>
        <v>#VALUE!</v>
      </c>
      <c r="C22" s="12" t="e">
        <f>SUMIF('Voyages professionnels'!$A$4:$A$55,A22,[3]Geschäftsreisen!$C$4:$C$55)</f>
        <v>#VALUE!</v>
      </c>
      <c r="D22" s="12" t="e">
        <f t="shared" si="0"/>
        <v>#VALUE!</v>
      </c>
    </row>
    <row r="23" spans="1:4">
      <c r="A23" t="s">
        <v>98</v>
      </c>
      <c r="B23" s="12" t="e">
        <f>SUMIF('Mobilité pendulaire_A'!$A$4:$A$50,A23,[2]Pendelmobilität_A!$C$4:$C$50)</f>
        <v>#VALUE!</v>
      </c>
      <c r="C23" s="12" t="e">
        <f>SUMIF('Voyages professionnels'!$A$4:$A$55,A23,[3]Geschäftsreisen!$C$4:$C$55)</f>
        <v>#VALUE!</v>
      </c>
      <c r="D23" s="12" t="e">
        <f t="shared" si="0"/>
        <v>#VALUE!</v>
      </c>
    </row>
    <row r="24" spans="1:4">
      <c r="A24" t="s">
        <v>105</v>
      </c>
      <c r="B24" s="12" t="e">
        <f>SUMIF('Mobilité pendulaire_A'!$A$4:$A$50,A24,[2]Pendelmobilität_A!$C$4:$C$50)</f>
        <v>#VALUE!</v>
      </c>
      <c r="C24" s="12" t="e">
        <f>SUMIF('Voyages professionnels'!$A$4:$A$55,A24,[3]Geschäftsreisen!$C$4:$C$55)</f>
        <v>#VALUE!</v>
      </c>
      <c r="D24" s="12" t="e">
        <f t="shared" si="0"/>
        <v>#VALUE!</v>
      </c>
    </row>
  </sheetData>
  <mergeCells count="6">
    <mergeCell ref="A1:D1"/>
    <mergeCell ref="A3:D3"/>
    <mergeCell ref="A5:B5"/>
    <mergeCell ref="A6:B6"/>
    <mergeCell ref="C5:D5"/>
    <mergeCell ref="C6:D6"/>
  </mergeCells>
  <pageMargins left="0.7" right="0.7" top="0.75" bottom="0.75" header="0.3" footer="0.3"/>
  <pageSetup paperSize="9" scale="85" orientation="portrait" r:id="rId1"/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J26"/>
  <sheetViews>
    <sheetView tabSelected="1" topLeftCell="A7" zoomScaleNormal="100" workbookViewId="0">
      <selection activeCell="C25" sqref="C25"/>
    </sheetView>
  </sheetViews>
  <sheetFormatPr baseColWidth="10" defaultColWidth="9" defaultRowHeight="14.25"/>
  <cols>
    <col min="1" max="1" width="30" customWidth="1"/>
    <col min="2" max="2" width="26" customWidth="1"/>
    <col min="3" max="3" width="54" customWidth="1"/>
    <col min="4" max="4" width="18" customWidth="1"/>
    <col min="5" max="5" width="20.125" customWidth="1"/>
    <col min="6" max="7" width="18" customWidth="1"/>
  </cols>
  <sheetData>
    <row r="1" spans="1:10" ht="21">
      <c r="A1" s="36" t="s">
        <v>121</v>
      </c>
      <c r="B1" s="33"/>
      <c r="C1" s="33"/>
      <c r="D1" s="33"/>
      <c r="E1" s="33"/>
      <c r="F1" s="33"/>
      <c r="G1" s="33"/>
      <c r="H1" s="14"/>
      <c r="I1" s="14"/>
      <c r="J1" s="14"/>
    </row>
    <row r="3" spans="1:10" ht="15">
      <c r="A3" s="16" t="s">
        <v>21</v>
      </c>
      <c r="B3" s="17" t="str">
        <f>'Données de l’entreprise'!B4</f>
        <v>TicTacToe</v>
      </c>
    </row>
    <row r="4" spans="1:10" ht="15">
      <c r="A4" s="16" t="s">
        <v>122</v>
      </c>
      <c r="B4" s="17" t="str">
        <f>'Données de l’entreprise'!B5</f>
        <v>Suisse</v>
      </c>
    </row>
    <row r="5" spans="1:10" ht="15">
      <c r="A5" s="16" t="s">
        <v>25</v>
      </c>
      <c r="B5" s="18">
        <f>'Données de l’entreprise'!B6</f>
        <v>2026</v>
      </c>
    </row>
    <row r="6" spans="1:10" ht="15">
      <c r="A6" s="16" t="s">
        <v>31</v>
      </c>
      <c r="B6" s="18">
        <f>'Données de l’entreprise'!B9</f>
        <v>2050</v>
      </c>
    </row>
    <row r="7" spans="1:10" ht="15">
      <c r="A7" s="16" t="s">
        <v>123</v>
      </c>
      <c r="B7" s="19">
        <f>'Données de l’entreprise'!B8</f>
        <v>22</v>
      </c>
    </row>
    <row r="8" spans="1:10" ht="15">
      <c r="A8" s="16" t="s">
        <v>124</v>
      </c>
      <c r="B8" s="30">
        <f>'Données de l’entreprise'!B13</f>
        <v>997.84000000000015</v>
      </c>
    </row>
    <row r="9" spans="1:10" ht="15">
      <c r="A9" s="16" t="s">
        <v>125</v>
      </c>
      <c r="B9" s="30">
        <f>'Données de l’entreprise'!B14</f>
        <v>5518.2</v>
      </c>
    </row>
    <row r="10" spans="1:10" ht="15">
      <c r="A10" s="16" t="s">
        <v>126</v>
      </c>
      <c r="B10" s="30">
        <f>'Données de l’entreprise'!B15</f>
        <v>6516.04</v>
      </c>
    </row>
    <row r="11" spans="1:10" ht="15">
      <c r="A11" s="16" t="s">
        <v>127</v>
      </c>
      <c r="B11" s="19">
        <f>'Données de l’entreprise'!B17</f>
        <v>296.18363636363637</v>
      </c>
    </row>
    <row r="14" spans="1:10" ht="30">
      <c r="A14" s="3" t="s">
        <v>128</v>
      </c>
      <c r="B14" s="3" t="s">
        <v>129</v>
      </c>
      <c r="C14" s="3" t="s">
        <v>48</v>
      </c>
    </row>
    <row r="15" spans="1:10" ht="15">
      <c r="A15" s="13">
        <v>2026</v>
      </c>
      <c r="B15" s="20">
        <f>IF(A15&lt;=$B$5,$B$11,IF(A15&gt;=$B$6,0,$B$11*(1-(A15-$B$5)/($B$6-$B$5))))</f>
        <v>296.18363636363637</v>
      </c>
      <c r="C15" t="s">
        <v>143</v>
      </c>
    </row>
    <row r="16" spans="1:10" ht="15">
      <c r="A16" s="13">
        <v>2030</v>
      </c>
      <c r="B16" s="20">
        <f>IF(A16&lt;=$B$5,$B$11,IF(A16&gt;=$B$6,0,$B$11*(1-(A16-$B$5)/($B$6-$B$5))))</f>
        <v>246.81969696969699</v>
      </c>
      <c r="C16" t="str">
        <f>"objectif intermédiaire pour "&amp;A16&amp;" ; diminution linéaire"&amp;" pour "&amp;B$6</f>
        <v>objectif intermédiaire pour 2030 ; diminution linéaire pour 2050</v>
      </c>
    </row>
    <row r="17" spans="1:7" ht="15">
      <c r="A17" s="13">
        <v>2033</v>
      </c>
      <c r="B17" s="20">
        <f>IF(A17&lt;=$B$5,$B$11,IF(A17&gt;=$B$6,0,$B$11*(1-(A17-$B$5)/($B$6-$B$5))))</f>
        <v>209.79674242424241</v>
      </c>
      <c r="C17" t="str">
        <f>"objectif intermédiaire pour "&amp;A17&amp;" ; diminution linéaire"&amp;" pour "&amp;B$6</f>
        <v>objectif intermédiaire pour 2033 ; diminution linéaire pour 2050</v>
      </c>
    </row>
    <row r="18" spans="1:7" ht="15">
      <c r="A18" s="13">
        <v>2036</v>
      </c>
      <c r="B18" s="20">
        <f t="shared" ref="B18:B23" si="0">IF(A18&lt;=$B$5,$B$11,IF(A18&gt;=$B$6,0,$B$11*(1-(A18-$B$5)/($B$6-$B$5))))</f>
        <v>172.77378787878786</v>
      </c>
      <c r="C18" t="str">
        <f>"objectif intermédiaire pour "&amp;A18&amp;" ; diminution linéaire"&amp;" pour "&amp;B$6</f>
        <v>objectif intermédiaire pour 2036 ; diminution linéaire pour 2050</v>
      </c>
    </row>
    <row r="19" spans="1:7" ht="15">
      <c r="A19" s="13">
        <v>2039</v>
      </c>
      <c r="B19" s="20">
        <f t="shared" si="0"/>
        <v>135.75083333333333</v>
      </c>
      <c r="C19" t="str">
        <f>"objectif intermédiaire pour "&amp;A19&amp;" ; diminution linéaire"&amp;" pour "&amp;B$6</f>
        <v>objectif intermédiaire pour 2039 ; diminution linéaire pour 2050</v>
      </c>
    </row>
    <row r="20" spans="1:7" ht="15">
      <c r="A20" s="13">
        <v>2042</v>
      </c>
      <c r="B20" s="20">
        <f t="shared" si="0"/>
        <v>98.727878787878794</v>
      </c>
      <c r="C20" t="str">
        <f>"objectif intermédiaire pour "&amp;A20&amp;" ; diminution linéaire"&amp;" pour "&amp;B$6</f>
        <v>objectif intermédiaire pour 2042 ; diminution linéaire pour 2050</v>
      </c>
    </row>
    <row r="21" spans="1:7" ht="15">
      <c r="A21" s="13">
        <v>2045</v>
      </c>
      <c r="B21" s="20">
        <f t="shared" si="0"/>
        <v>61.704924242424255</v>
      </c>
      <c r="C21" t="str">
        <f>"objectif intermédiaire pour "&amp;A21&amp;" ; diminution linéaire"&amp;" pour "&amp;B$6</f>
        <v>objectif intermédiaire pour 2045 ; diminution linéaire pour 2050</v>
      </c>
    </row>
    <row r="22" spans="1:7" ht="15">
      <c r="A22" s="13">
        <v>2048</v>
      </c>
      <c r="B22" s="20">
        <f t="shared" si="0"/>
        <v>24.681969696969709</v>
      </c>
      <c r="C22" t="str">
        <f>"objectif intermédiaire pour "&amp;A22&amp;" ; diminution linéaire"&amp;" pour "&amp;B$6</f>
        <v>objectif intermédiaire pour 2048 ; diminution linéaire pour 2050</v>
      </c>
      <c r="E22" t="s">
        <v>130</v>
      </c>
    </row>
    <row r="23" spans="1:7" ht="15">
      <c r="A23" s="13">
        <v>2050</v>
      </c>
      <c r="B23" s="20">
        <f t="shared" si="0"/>
        <v>0</v>
      </c>
      <c r="C23" t="str">
        <f>"objectif intermédiaire pour "&amp;A23&amp;" ; diminution linéaire"&amp;" pour "&amp;B$6</f>
        <v>objectif intermédiaire pour 2050 ; diminution linéaire pour 2050</v>
      </c>
      <c r="E23" t="s">
        <v>131</v>
      </c>
    </row>
    <row r="24" spans="1:7">
      <c r="E24" t="s">
        <v>132</v>
      </c>
    </row>
    <row r="26" spans="1:7" ht="15">
      <c r="A26" s="42" t="s">
        <v>133</v>
      </c>
      <c r="B26" s="42"/>
      <c r="C26" s="42"/>
      <c r="D26" s="42"/>
      <c r="E26" s="42"/>
      <c r="F26" s="42"/>
      <c r="G26" s="42"/>
    </row>
  </sheetData>
  <mergeCells count="2">
    <mergeCell ref="A1:G1"/>
    <mergeCell ref="A26:G26"/>
  </mergeCells>
  <pageMargins left="0.7" right="0.7" top="0.75" bottom="0.75" header="0.3" footer="0.3"/>
  <pageSetup paperSize="9" scale="65" orientation="landscape" r:id="rId1"/>
  <colBreaks count="1" manualBreakCount="1">
    <brk id="7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249977111117893"/>
  </sheetPr>
  <dimension ref="A1:K55"/>
  <sheetViews>
    <sheetView topLeftCell="A11" workbookViewId="0">
      <selection activeCell="C32" sqref="C32"/>
    </sheetView>
  </sheetViews>
  <sheetFormatPr baseColWidth="10" defaultColWidth="9" defaultRowHeight="14.25"/>
  <cols>
    <col min="1" max="1" width="24" customWidth="1"/>
    <col min="2" max="2" width="58" customWidth="1"/>
    <col min="3" max="3" width="16" customWidth="1"/>
    <col min="4" max="5" width="14" customWidth="1"/>
    <col min="6" max="6" width="26" customWidth="1"/>
  </cols>
  <sheetData>
    <row r="1" spans="1:11" ht="21">
      <c r="A1" s="36" t="s">
        <v>134</v>
      </c>
      <c r="B1" s="33"/>
      <c r="C1" s="33"/>
      <c r="D1" s="33"/>
      <c r="E1" s="33"/>
      <c r="F1" s="33"/>
      <c r="G1" s="14"/>
      <c r="H1" s="14"/>
      <c r="I1" s="14"/>
      <c r="J1" s="14"/>
      <c r="K1" s="14"/>
    </row>
    <row r="3" spans="1:11" ht="45">
      <c r="A3" s="3" t="s">
        <v>42</v>
      </c>
      <c r="B3" s="3" t="s">
        <v>43</v>
      </c>
      <c r="C3" s="3" t="s">
        <v>135</v>
      </c>
      <c r="D3" s="3" t="s">
        <v>136</v>
      </c>
      <c r="E3" s="3" t="s">
        <v>117</v>
      </c>
      <c r="F3" s="3" t="s">
        <v>137</v>
      </c>
    </row>
    <row r="4" spans="1:11">
      <c r="A4" s="15" t="s">
        <v>49</v>
      </c>
      <c r="B4" t="s">
        <v>50</v>
      </c>
      <c r="C4" s="7">
        <v>0</v>
      </c>
      <c r="D4" t="s">
        <v>138</v>
      </c>
      <c r="E4" t="s">
        <v>138</v>
      </c>
      <c r="F4" t="s">
        <v>139</v>
      </c>
    </row>
    <row r="5" spans="1:11">
      <c r="A5" s="15" t="s">
        <v>49</v>
      </c>
      <c r="B5" t="s">
        <v>51</v>
      </c>
      <c r="C5" s="7">
        <v>5.6</v>
      </c>
      <c r="D5" t="s">
        <v>138</v>
      </c>
      <c r="E5" t="s">
        <v>138</v>
      </c>
      <c r="F5" t="s">
        <v>139</v>
      </c>
    </row>
    <row r="6" spans="1:11">
      <c r="A6" s="15" t="s">
        <v>49</v>
      </c>
      <c r="B6" t="s">
        <v>52</v>
      </c>
      <c r="C6" s="7">
        <v>11.3</v>
      </c>
      <c r="D6" t="s">
        <v>138</v>
      </c>
      <c r="E6" t="s">
        <v>138</v>
      </c>
      <c r="F6" t="s">
        <v>139</v>
      </c>
    </row>
    <row r="7" spans="1:11">
      <c r="A7" s="15" t="s">
        <v>49</v>
      </c>
      <c r="B7" t="s">
        <v>53</v>
      </c>
      <c r="C7" s="7">
        <v>9.8000000000000007</v>
      </c>
      <c r="D7" t="s">
        <v>138</v>
      </c>
      <c r="E7" t="s">
        <v>138</v>
      </c>
      <c r="F7" t="s">
        <v>139</v>
      </c>
    </row>
    <row r="8" spans="1:11">
      <c r="A8" s="15" t="s">
        <v>49</v>
      </c>
      <c r="B8" t="s">
        <v>54</v>
      </c>
      <c r="C8" s="7">
        <v>45.7</v>
      </c>
      <c r="D8" t="s">
        <v>138</v>
      </c>
      <c r="E8" t="s">
        <v>138</v>
      </c>
      <c r="F8" t="s">
        <v>139</v>
      </c>
    </row>
    <row r="9" spans="1:11">
      <c r="A9" s="15" t="s">
        <v>55</v>
      </c>
      <c r="B9" t="s">
        <v>56</v>
      </c>
      <c r="C9" s="7">
        <v>25.4</v>
      </c>
      <c r="D9" t="s">
        <v>138</v>
      </c>
      <c r="E9" t="s">
        <v>138</v>
      </c>
      <c r="F9" t="s">
        <v>139</v>
      </c>
    </row>
    <row r="10" spans="1:11">
      <c r="A10" s="15" t="s">
        <v>55</v>
      </c>
      <c r="B10" s="15" t="s">
        <v>57</v>
      </c>
      <c r="C10" s="7">
        <v>7.1</v>
      </c>
      <c r="D10" t="s">
        <v>138</v>
      </c>
      <c r="E10" t="s">
        <v>138</v>
      </c>
      <c r="F10" t="s">
        <v>139</v>
      </c>
    </row>
    <row r="11" spans="1:11">
      <c r="A11" s="15" t="s">
        <v>55</v>
      </c>
      <c r="B11" s="15" t="s">
        <v>103</v>
      </c>
      <c r="C11" s="7">
        <v>42.7</v>
      </c>
      <c r="D11" t="s">
        <v>138</v>
      </c>
      <c r="E11" t="s">
        <v>138</v>
      </c>
      <c r="F11" t="s">
        <v>139</v>
      </c>
    </row>
    <row r="12" spans="1:11">
      <c r="A12" s="15" t="s">
        <v>55</v>
      </c>
      <c r="B12" s="15" t="s">
        <v>59</v>
      </c>
      <c r="C12" s="7">
        <v>134.19999999999999</v>
      </c>
      <c r="D12" t="s">
        <v>138</v>
      </c>
      <c r="E12" t="s">
        <v>138</v>
      </c>
      <c r="F12" t="s">
        <v>139</v>
      </c>
    </row>
    <row r="13" spans="1:11">
      <c r="A13" s="15" t="s">
        <v>55</v>
      </c>
      <c r="B13" s="15" t="s">
        <v>60</v>
      </c>
      <c r="C13" s="7">
        <v>125</v>
      </c>
      <c r="D13" t="s">
        <v>138</v>
      </c>
      <c r="E13" t="s">
        <v>138</v>
      </c>
      <c r="F13" t="s">
        <v>139</v>
      </c>
    </row>
    <row r="14" spans="1:11">
      <c r="A14" s="15" t="s">
        <v>55</v>
      </c>
      <c r="B14" s="15" t="s">
        <v>61</v>
      </c>
      <c r="C14" s="7">
        <v>103.4</v>
      </c>
      <c r="D14" t="s">
        <v>138</v>
      </c>
      <c r="E14" t="s">
        <v>138</v>
      </c>
      <c r="F14" t="s">
        <v>139</v>
      </c>
    </row>
    <row r="15" spans="1:11">
      <c r="A15" s="15" t="s">
        <v>55</v>
      </c>
      <c r="B15" s="15" t="s">
        <v>62</v>
      </c>
      <c r="C15" s="7">
        <v>87.7</v>
      </c>
      <c r="D15" t="s">
        <v>138</v>
      </c>
      <c r="E15" t="s">
        <v>138</v>
      </c>
      <c r="F15" t="s">
        <v>139</v>
      </c>
    </row>
    <row r="16" spans="1:11">
      <c r="A16" s="15" t="s">
        <v>55</v>
      </c>
      <c r="B16" t="s">
        <v>63</v>
      </c>
      <c r="C16" s="7">
        <v>55.6</v>
      </c>
      <c r="D16" t="s">
        <v>138</v>
      </c>
      <c r="E16" t="s">
        <v>138</v>
      </c>
      <c r="F16" t="s">
        <v>139</v>
      </c>
    </row>
    <row r="17" spans="1:6">
      <c r="A17" s="15" t="s">
        <v>55</v>
      </c>
      <c r="B17" s="15" t="s">
        <v>64</v>
      </c>
      <c r="C17" s="7">
        <v>56.4</v>
      </c>
      <c r="D17" t="s">
        <v>138</v>
      </c>
      <c r="E17" t="s">
        <v>138</v>
      </c>
      <c r="F17" t="s">
        <v>139</v>
      </c>
    </row>
    <row r="18" spans="1:6">
      <c r="A18" s="15" t="s">
        <v>65</v>
      </c>
      <c r="B18" t="s">
        <v>66</v>
      </c>
      <c r="C18" s="7">
        <v>156.5</v>
      </c>
      <c r="D18" t="s">
        <v>138</v>
      </c>
      <c r="E18" t="s">
        <v>138</v>
      </c>
      <c r="F18" t="s">
        <v>139</v>
      </c>
    </row>
    <row r="19" spans="1:6">
      <c r="A19" s="15" t="s">
        <v>65</v>
      </c>
      <c r="B19" t="s">
        <v>67</v>
      </c>
      <c r="C19" s="7">
        <v>134.1</v>
      </c>
      <c r="D19" t="s">
        <v>138</v>
      </c>
      <c r="E19" t="s">
        <v>138</v>
      </c>
      <c r="F19" t="s">
        <v>139</v>
      </c>
    </row>
    <row r="20" spans="1:6">
      <c r="A20" s="15" t="s">
        <v>65</v>
      </c>
      <c r="B20" t="s">
        <v>68</v>
      </c>
      <c r="C20" s="7">
        <v>65.7</v>
      </c>
      <c r="D20" t="s">
        <v>138</v>
      </c>
      <c r="E20" t="s">
        <v>138</v>
      </c>
      <c r="F20" t="s">
        <v>139</v>
      </c>
    </row>
    <row r="21" spans="1:6">
      <c r="A21" s="15" t="s">
        <v>65</v>
      </c>
      <c r="B21" t="s">
        <v>69</v>
      </c>
      <c r="C21" s="7">
        <v>74.099999999999994</v>
      </c>
      <c r="D21" t="s">
        <v>138</v>
      </c>
      <c r="E21" t="s">
        <v>138</v>
      </c>
      <c r="F21" t="s">
        <v>139</v>
      </c>
    </row>
    <row r="22" spans="1:6">
      <c r="A22" s="15" t="s">
        <v>70</v>
      </c>
      <c r="B22" t="s">
        <v>67</v>
      </c>
      <c r="C22" s="7">
        <v>121.7</v>
      </c>
      <c r="D22" t="s">
        <v>138</v>
      </c>
      <c r="E22" t="s">
        <v>138</v>
      </c>
      <c r="F22" t="s">
        <v>139</v>
      </c>
    </row>
    <row r="23" spans="1:6">
      <c r="A23" s="15" t="s">
        <v>70</v>
      </c>
      <c r="B23" t="s">
        <v>71</v>
      </c>
      <c r="C23" s="7">
        <v>155.80000000000001</v>
      </c>
      <c r="D23" t="s">
        <v>138</v>
      </c>
      <c r="E23" t="s">
        <v>138</v>
      </c>
      <c r="F23" t="s">
        <v>139</v>
      </c>
    </row>
    <row r="24" spans="1:6">
      <c r="A24" s="15" t="s">
        <v>70</v>
      </c>
      <c r="B24" t="s">
        <v>72</v>
      </c>
      <c r="C24" s="7">
        <v>205</v>
      </c>
      <c r="D24" t="s">
        <v>138</v>
      </c>
      <c r="E24" t="s">
        <v>138</v>
      </c>
      <c r="F24" t="s">
        <v>139</v>
      </c>
    </row>
    <row r="25" spans="1:6">
      <c r="A25" s="15" t="s">
        <v>70</v>
      </c>
      <c r="B25" t="s">
        <v>68</v>
      </c>
      <c r="C25" s="7">
        <v>57.9</v>
      </c>
      <c r="D25" t="s">
        <v>138</v>
      </c>
      <c r="E25" t="s">
        <v>138</v>
      </c>
      <c r="F25" t="s">
        <v>139</v>
      </c>
    </row>
    <row r="26" spans="1:6">
      <c r="A26" s="15" t="s">
        <v>70</v>
      </c>
      <c r="B26" t="s">
        <v>69</v>
      </c>
      <c r="C26" s="7">
        <v>68.599999999999994</v>
      </c>
      <c r="D26" t="s">
        <v>138</v>
      </c>
      <c r="E26" t="s">
        <v>138</v>
      </c>
      <c r="F26" t="s">
        <v>139</v>
      </c>
    </row>
    <row r="27" spans="1:6">
      <c r="A27" s="15" t="s">
        <v>70</v>
      </c>
      <c r="B27" t="s">
        <v>73</v>
      </c>
      <c r="C27" s="7">
        <v>81.7</v>
      </c>
      <c r="D27" t="s">
        <v>138</v>
      </c>
      <c r="E27" t="s">
        <v>138</v>
      </c>
      <c r="F27" t="s">
        <v>139</v>
      </c>
    </row>
    <row r="28" spans="1:6">
      <c r="A28" s="15" t="s">
        <v>70</v>
      </c>
      <c r="B28" t="s">
        <v>74</v>
      </c>
      <c r="C28" s="7">
        <v>118.1</v>
      </c>
      <c r="D28" t="s">
        <v>138</v>
      </c>
      <c r="E28" t="s">
        <v>138</v>
      </c>
      <c r="F28" t="s">
        <v>139</v>
      </c>
    </row>
    <row r="29" spans="1:6">
      <c r="A29" s="15" t="s">
        <v>140</v>
      </c>
      <c r="B29" t="s">
        <v>76</v>
      </c>
      <c r="C29" s="7">
        <v>299.10000000000002</v>
      </c>
      <c r="D29" t="s">
        <v>138</v>
      </c>
      <c r="E29" t="s">
        <v>138</v>
      </c>
      <c r="F29" t="s">
        <v>139</v>
      </c>
    </row>
    <row r="30" spans="1:6">
      <c r="A30" s="15" t="s">
        <v>140</v>
      </c>
      <c r="B30" t="s">
        <v>77</v>
      </c>
      <c r="C30" s="7">
        <v>303.5</v>
      </c>
      <c r="D30" t="s">
        <v>138</v>
      </c>
      <c r="E30" t="s">
        <v>138</v>
      </c>
      <c r="F30" t="s">
        <v>139</v>
      </c>
    </row>
    <row r="31" spans="1:6">
      <c r="A31" s="15" t="s">
        <v>140</v>
      </c>
      <c r="B31" t="s">
        <v>78</v>
      </c>
      <c r="C31" s="7">
        <v>224.5</v>
      </c>
      <c r="D31" t="s">
        <v>138</v>
      </c>
      <c r="E31" t="s">
        <v>138</v>
      </c>
      <c r="F31" t="s">
        <v>139</v>
      </c>
    </row>
    <row r="32" spans="1:6">
      <c r="A32" s="15" t="s">
        <v>140</v>
      </c>
      <c r="B32" t="s">
        <v>79</v>
      </c>
      <c r="C32" s="7">
        <v>189.1</v>
      </c>
      <c r="D32" t="s">
        <v>138</v>
      </c>
      <c r="E32" t="s">
        <v>138</v>
      </c>
      <c r="F32" t="s">
        <v>139</v>
      </c>
    </row>
    <row r="33" spans="1:6">
      <c r="A33" s="15" t="s">
        <v>140</v>
      </c>
      <c r="B33" t="s">
        <v>80</v>
      </c>
      <c r="C33" s="7">
        <v>205.3</v>
      </c>
      <c r="D33" t="s">
        <v>138</v>
      </c>
      <c r="E33" t="s">
        <v>138</v>
      </c>
      <c r="F33" t="s">
        <v>139</v>
      </c>
    </row>
    <row r="34" spans="1:6">
      <c r="A34" s="15" t="s">
        <v>140</v>
      </c>
      <c r="B34" t="s">
        <v>81</v>
      </c>
      <c r="C34" s="7">
        <v>181</v>
      </c>
      <c r="D34" t="s">
        <v>138</v>
      </c>
      <c r="E34" t="s">
        <v>138</v>
      </c>
      <c r="F34" t="s">
        <v>139</v>
      </c>
    </row>
    <row r="35" spans="1:6">
      <c r="A35" s="15" t="s">
        <v>140</v>
      </c>
      <c r="B35" t="s">
        <v>82</v>
      </c>
      <c r="C35" s="7">
        <v>144.69999999999999</v>
      </c>
      <c r="D35" t="s">
        <v>138</v>
      </c>
      <c r="E35" t="s">
        <v>138</v>
      </c>
      <c r="F35" t="s">
        <v>139</v>
      </c>
    </row>
    <row r="36" spans="1:6">
      <c r="A36" s="15" t="s">
        <v>140</v>
      </c>
      <c r="B36" t="s">
        <v>83</v>
      </c>
      <c r="C36" s="7">
        <v>148.80000000000001</v>
      </c>
      <c r="D36" t="s">
        <v>138</v>
      </c>
      <c r="E36" t="s">
        <v>138</v>
      </c>
      <c r="F36" t="s">
        <v>139</v>
      </c>
    </row>
    <row r="37" spans="1:6">
      <c r="A37" s="15" t="s">
        <v>140</v>
      </c>
      <c r="B37" t="s">
        <v>84</v>
      </c>
      <c r="C37" s="7">
        <v>0</v>
      </c>
      <c r="D37" t="s">
        <v>138</v>
      </c>
      <c r="E37" t="s">
        <v>138</v>
      </c>
      <c r="F37" t="s">
        <v>139</v>
      </c>
    </row>
    <row r="38" spans="1:6">
      <c r="A38" s="15" t="s">
        <v>85</v>
      </c>
      <c r="B38" t="s">
        <v>86</v>
      </c>
      <c r="C38" s="7">
        <v>381.3</v>
      </c>
      <c r="D38" t="s">
        <v>138</v>
      </c>
      <c r="E38" t="s">
        <v>138</v>
      </c>
      <c r="F38" t="s">
        <v>139</v>
      </c>
    </row>
    <row r="39" spans="1:6">
      <c r="A39" s="15" t="s">
        <v>85</v>
      </c>
      <c r="B39" t="s">
        <v>87</v>
      </c>
      <c r="C39" s="7">
        <v>334.6</v>
      </c>
      <c r="D39" t="s">
        <v>138</v>
      </c>
      <c r="E39" t="s">
        <v>138</v>
      </c>
      <c r="F39" t="s">
        <v>139</v>
      </c>
    </row>
    <row r="40" spans="1:6">
      <c r="A40" s="15" t="s">
        <v>85</v>
      </c>
      <c r="B40" t="s">
        <v>88</v>
      </c>
      <c r="C40" s="7">
        <v>297.60000000000002</v>
      </c>
      <c r="D40" t="s">
        <v>138</v>
      </c>
      <c r="E40" t="s">
        <v>138</v>
      </c>
      <c r="F40" t="s">
        <v>139</v>
      </c>
    </row>
    <row r="41" spans="1:6">
      <c r="A41" s="15" t="s">
        <v>85</v>
      </c>
      <c r="B41" t="s">
        <v>89</v>
      </c>
      <c r="C41" s="7">
        <v>348.7</v>
      </c>
      <c r="D41" t="s">
        <v>138</v>
      </c>
      <c r="E41" t="s">
        <v>138</v>
      </c>
      <c r="F41" t="s">
        <v>139</v>
      </c>
    </row>
    <row r="42" spans="1:6">
      <c r="A42" s="15" t="s">
        <v>85</v>
      </c>
      <c r="B42" t="s">
        <v>90</v>
      </c>
      <c r="C42" s="7">
        <v>230.1</v>
      </c>
      <c r="D42" t="s">
        <v>138</v>
      </c>
      <c r="E42" t="s">
        <v>138</v>
      </c>
      <c r="F42" t="s">
        <v>139</v>
      </c>
    </row>
    <row r="43" spans="1:6">
      <c r="A43" s="15" t="s">
        <v>85</v>
      </c>
      <c r="B43" t="s">
        <v>91</v>
      </c>
      <c r="C43" s="7">
        <v>177.9</v>
      </c>
      <c r="D43" t="s">
        <v>138</v>
      </c>
      <c r="E43" t="s">
        <v>138</v>
      </c>
      <c r="F43" t="s">
        <v>139</v>
      </c>
    </row>
    <row r="44" spans="1:6">
      <c r="A44" s="15" t="s">
        <v>85</v>
      </c>
      <c r="B44" t="s">
        <v>92</v>
      </c>
      <c r="C44" s="7">
        <v>527.9</v>
      </c>
      <c r="D44" t="s">
        <v>138</v>
      </c>
      <c r="E44" t="s">
        <v>138</v>
      </c>
      <c r="F44" t="s">
        <v>139</v>
      </c>
    </row>
    <row r="45" spans="1:6">
      <c r="A45" s="15" t="s">
        <v>85</v>
      </c>
      <c r="B45" t="s">
        <v>93</v>
      </c>
      <c r="C45" s="7">
        <v>522.6</v>
      </c>
      <c r="D45" t="s">
        <v>138</v>
      </c>
      <c r="E45" t="s">
        <v>138</v>
      </c>
      <c r="F45" t="s">
        <v>139</v>
      </c>
    </row>
    <row r="46" spans="1:6">
      <c r="A46" s="15" t="s">
        <v>85</v>
      </c>
      <c r="B46" t="s">
        <v>94</v>
      </c>
      <c r="C46" s="7">
        <v>475.2</v>
      </c>
      <c r="D46" t="s">
        <v>138</v>
      </c>
      <c r="E46" t="s">
        <v>138</v>
      </c>
      <c r="F46" t="s">
        <v>139</v>
      </c>
    </row>
    <row r="47" spans="1:6">
      <c r="A47" s="15" t="s">
        <v>85</v>
      </c>
      <c r="B47" t="s">
        <v>95</v>
      </c>
      <c r="C47" s="7">
        <v>508</v>
      </c>
      <c r="D47" t="s">
        <v>138</v>
      </c>
      <c r="E47" t="s">
        <v>138</v>
      </c>
      <c r="F47" t="s">
        <v>139</v>
      </c>
    </row>
    <row r="48" spans="1:6">
      <c r="A48" s="15" t="s">
        <v>85</v>
      </c>
      <c r="B48" t="s">
        <v>96</v>
      </c>
      <c r="C48" s="7">
        <v>419.6</v>
      </c>
      <c r="D48" t="s">
        <v>138</v>
      </c>
      <c r="E48" t="s">
        <v>138</v>
      </c>
      <c r="F48" t="s">
        <v>139</v>
      </c>
    </row>
    <row r="49" spans="1:6">
      <c r="A49" s="15" t="s">
        <v>85</v>
      </c>
      <c r="B49" t="s">
        <v>97</v>
      </c>
      <c r="C49" s="7">
        <v>328.8</v>
      </c>
      <c r="D49" t="s">
        <v>138</v>
      </c>
      <c r="E49" t="s">
        <v>138</v>
      </c>
      <c r="F49" t="s">
        <v>139</v>
      </c>
    </row>
    <row r="50" spans="1:6">
      <c r="A50" s="15" t="s">
        <v>98</v>
      </c>
      <c r="B50" t="s">
        <v>99</v>
      </c>
      <c r="C50" s="7">
        <v>161.30000000000001</v>
      </c>
      <c r="D50" t="s">
        <v>138</v>
      </c>
      <c r="E50" t="s">
        <v>138</v>
      </c>
      <c r="F50" t="s">
        <v>139</v>
      </c>
    </row>
    <row r="51" spans="1:6">
      <c r="A51" s="15" t="s">
        <v>105</v>
      </c>
      <c r="B51" t="s">
        <v>106</v>
      </c>
      <c r="C51" s="7">
        <v>290.60000000000002</v>
      </c>
      <c r="D51" t="s">
        <v>141</v>
      </c>
      <c r="E51" t="s">
        <v>138</v>
      </c>
      <c r="F51" t="s">
        <v>142</v>
      </c>
    </row>
    <row r="52" spans="1:6">
      <c r="A52" s="15" t="s">
        <v>105</v>
      </c>
      <c r="B52" t="s">
        <v>107</v>
      </c>
      <c r="C52" s="7">
        <v>447.1</v>
      </c>
      <c r="D52" t="s">
        <v>141</v>
      </c>
      <c r="E52" t="s">
        <v>138</v>
      </c>
      <c r="F52" t="s">
        <v>142</v>
      </c>
    </row>
    <row r="53" spans="1:6">
      <c r="A53" s="15" t="s">
        <v>105</v>
      </c>
      <c r="B53" t="s">
        <v>108</v>
      </c>
      <c r="C53" s="7">
        <v>190.2</v>
      </c>
      <c r="D53" t="s">
        <v>141</v>
      </c>
      <c r="E53" t="s">
        <v>138</v>
      </c>
      <c r="F53" t="s">
        <v>142</v>
      </c>
    </row>
    <row r="54" spans="1:6">
      <c r="A54" s="15" t="s">
        <v>105</v>
      </c>
      <c r="B54" t="s">
        <v>109</v>
      </c>
      <c r="C54" s="7">
        <v>393</v>
      </c>
      <c r="D54" t="s">
        <v>141</v>
      </c>
      <c r="E54" t="s">
        <v>138</v>
      </c>
      <c r="F54" t="s">
        <v>142</v>
      </c>
    </row>
    <row r="55" spans="1:6">
      <c r="A55" s="15" t="s">
        <v>105</v>
      </c>
      <c r="B55" t="s">
        <v>110</v>
      </c>
      <c r="C55" s="7">
        <v>605.6</v>
      </c>
      <c r="D55" t="s">
        <v>141</v>
      </c>
      <c r="E55" t="s">
        <v>138</v>
      </c>
      <c r="F55" t="s">
        <v>142</v>
      </c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01663C6CEEE474AB7A75D47C7492EF0" ma:contentTypeVersion="20" ma:contentTypeDescription="Ein neues Dokument erstellen." ma:contentTypeScope="" ma:versionID="ff4b6a45c1b53883f62953f8dd0c99cf">
  <xsd:schema xmlns:xsd="http://www.w3.org/2001/XMLSchema" xmlns:xs="http://www.w3.org/2001/XMLSchema" xmlns:p="http://schemas.microsoft.com/office/2006/metadata/properties" xmlns:ns2="dff2d33b-e58c-4b22-aaee-1c3e400aa24b" xmlns:ns3="fc48761f-100f-4b21-bfba-e6963edc687a" xmlns:ns4="dd2d40b1-f6cb-4cdd-b8f9-486b41866926" targetNamespace="http://schemas.microsoft.com/office/2006/metadata/properties" ma:root="true" ma:fieldsID="87cd3b7196c45af52466ba0954f7dfc7" ns2:_="" ns3:_="" ns4:_="">
    <xsd:import namespace="dff2d33b-e58c-4b22-aaee-1c3e400aa24b"/>
    <xsd:import namespace="fc48761f-100f-4b21-bfba-e6963edc687a"/>
    <xsd:import namespace="dd2d40b1-f6cb-4cdd-b8f9-486b418669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Zahl" minOccurs="0"/>
                <xsd:element ref="ns3:_dlc_DocId" minOccurs="0"/>
                <xsd:element ref="ns3:_dlc_DocIdUrl" minOccurs="0"/>
                <xsd:element ref="ns3:_dlc_DocIdPersistId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f2d33b-e58c-4b22-aaee-1c3e400aa2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Zahl" ma:index="18" nillable="true" ma:displayName="Zahl" ma:format="Dropdown" ma:internalName="Zahl" ma:percentage="FALSE">
      <xsd:simpleType>
        <xsd:restriction base="dms:Number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Bildmarkierungen" ma:readOnly="false" ma:fieldId="{5cf76f15-5ced-4ddc-b409-7134ff3c332f}" ma:taxonomyMulti="true" ma:sspId="7022d4cd-26ff-4595-90f3-a961ef1aba6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48761f-100f-4b21-bfba-e6963edc687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9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20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Beständige ID" ma:description="ID beim Hinzufügen beibehalt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2d40b1-f6cb-4cdd-b8f9-486b41866926" elementFormDefault="qualified">
    <xsd:import namespace="http://schemas.microsoft.com/office/2006/documentManagement/types"/>
    <xsd:import namespace="http://schemas.microsoft.com/office/infopath/2007/PartnerControls"/>
    <xsd:element name="TaxCatchAll" ma:index="27" nillable="true" ma:displayName="Taxonomy Catch All Column" ma:hidden="true" ma:list="{f7df6a1f-b630-4090-adaf-d37321710bbb}" ma:internalName="TaxCatchAll" ma:showField="CatchAllData" ma:web="fc48761f-100f-4b21-bfba-e6963edc68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0c8f92-419a-48fd-84cd-81699c118711">
      <Terms xmlns="http://schemas.microsoft.com/office/infopath/2007/PartnerControls"/>
    </lcf76f155ced4ddcb4097134ff3c332f>
    <TaxCatchAll xmlns="9b88ed16-f5a9-4a3e-9491-36a6285af59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F9461783437F442883A5731A58F1019" ma:contentTypeVersion="11" ma:contentTypeDescription="Ein neues Dokument erstellen." ma:contentTypeScope="" ma:versionID="a6b7214453e5283e4a698603b3e19ec2">
  <xsd:schema xmlns:xsd="http://www.w3.org/2001/XMLSchema" xmlns:xs="http://www.w3.org/2001/XMLSchema" xmlns:p="http://schemas.microsoft.com/office/2006/metadata/properties" xmlns:ns2="930c8f92-419a-48fd-84cd-81699c118711" xmlns:ns3="9b88ed16-f5a9-4a3e-9491-36a6285af595" targetNamespace="http://schemas.microsoft.com/office/2006/metadata/properties" ma:root="true" ma:fieldsID="469c20c4a9fbee401404e9047c63d32b" ns2:_="" ns3:_="">
    <xsd:import namespace="930c8f92-419a-48fd-84cd-81699c118711"/>
    <xsd:import namespace="9b88ed16-f5a9-4a3e-9491-36a6285af5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0c8f92-419a-48fd-84cd-81699c118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7022d4cd-26ff-4595-90f3-a961ef1aba6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88ed16-f5a9-4a3e-9491-36a6285af59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87e8ba6-adc1-4d60-aa79-0c3106b25af0}" ma:internalName="TaxCatchAll" ma:showField="CatchAllData" ma:web="9b88ed16-f5a9-4a3e-9491-36a6285af5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816C77-639C-40F1-9CB7-5C9A2F612A7E}"/>
</file>

<file path=customXml/itemProps2.xml><?xml version="1.0" encoding="utf-8"?>
<ds:datastoreItem xmlns:ds="http://schemas.openxmlformats.org/officeDocument/2006/customXml" ds:itemID="{54FE2E46-DD07-48D2-BD2D-B5D37EEF8AB5}">
  <ds:schemaRefs>
    <ds:schemaRef ds:uri="http://schemas.microsoft.com/office/2006/metadata/properties"/>
    <ds:schemaRef ds:uri="http://schemas.microsoft.com/office/infopath/2007/PartnerControls"/>
    <ds:schemaRef ds:uri="dff2d33b-e58c-4b22-aaee-1c3e400aa24b"/>
    <ds:schemaRef ds:uri="dd2d40b1-f6cb-4cdd-b8f9-486b41866926"/>
    <ds:schemaRef ds:uri="fc48761f-100f-4b21-bfba-e6963edc687a"/>
  </ds:schemaRefs>
</ds:datastoreItem>
</file>

<file path=customXml/itemProps3.xml><?xml version="1.0" encoding="utf-8"?>
<ds:datastoreItem xmlns:ds="http://schemas.openxmlformats.org/officeDocument/2006/customXml" ds:itemID="{682D4603-4F8B-4D4C-81F1-565272718B8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87F5448-DCCC-46AE-90E2-D784DFAFDAC1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-- Instruction --</vt:lpstr>
      <vt:lpstr>Données de l’entreprise</vt:lpstr>
      <vt:lpstr>Mobilité pendulaire_A</vt:lpstr>
      <vt:lpstr>Voyages professionnels</vt:lpstr>
      <vt:lpstr>Tableau de bord</vt:lpstr>
      <vt:lpstr>Reporting_MoveSmart</vt:lpstr>
      <vt:lpstr>Facteurs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Orfeo Beldi</dc:creator>
  <cp:lastModifiedBy>Bruno Galliker</cp:lastModifiedBy>
  <dcterms:created xsi:type="dcterms:W3CDTF">2026-06-15T09:07:20Z</dcterms:created>
  <dcterms:modified xsi:type="dcterms:W3CDTF">2026-09-09T07:37:39Z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0x0101003F9461783437F442883A5731A58F1019</vt:lpwstr>
  </property>
  <property fmtid="{D5CDD505-2E9C-101B-9397-08002B2CF9AE}" pid="3" name="_dlc_DocIdItemGuid">
    <vt:lpwstr>699f2d08-4d0f-4f77-a0c1-70e667eef192</vt:lpwstr>
  </property>
  <property fmtid="{D5CDD505-2E9C-101B-9397-08002B2CF9AE}" pid="4" name="MediaServiceImageTags">
    <vt:lpwstr/>
  </property>
</Properties>
</file>